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5"/>
  <workbookPr defaultThemeVersion="124226"/>
  <mc:AlternateContent xmlns:mc="http://schemas.openxmlformats.org/markup-compatibility/2006">
    <mc:Choice Requires="x15">
      <x15ac:absPath xmlns:x15ac="http://schemas.microsoft.com/office/spreadsheetml/2010/11/ac" url="C:\Users\48712105219\Desktop\"/>
    </mc:Choice>
  </mc:AlternateContent>
  <xr:revisionPtr revIDLastSave="0" documentId="8_{5D5D5098-CAF3-4CBD-8AE7-767243B3CE6F}" xr6:coauthVersionLast="36" xr6:coauthVersionMax="36" xr10:uidLastSave="{00000000-0000-0000-0000-000000000000}"/>
  <bookViews>
    <workbookView xWindow="22930" yWindow="-110" windowWidth="30940" windowHeight="16900" tabRatio="842" xr2:uid="{00000000-000D-0000-FFFF-FFFF00000000}"/>
  </bookViews>
  <sheets>
    <sheet name="Lisa 3" sheetId="4" r:id="rId1"/>
    <sheet name="Annuiteetgraafik BIL_SL1a" sheetId="5" r:id="rId2"/>
    <sheet name="Annuiteetgraafik BIL_SL1e" sheetId="6"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7" i="4" l="1"/>
  <c r="M22" i="4" s="1"/>
  <c r="M33" i="4" s="1"/>
  <c r="M34" i="4" s="1"/>
  <c r="I16" i="4"/>
  <c r="J16" i="4"/>
  <c r="G16" i="4"/>
  <c r="H16" i="4"/>
  <c r="N37" i="4"/>
  <c r="N36" i="4"/>
  <c r="N34" i="4"/>
  <c r="N33" i="4"/>
  <c r="M31" i="4"/>
  <c r="M30" i="4"/>
  <c r="M29" i="4"/>
  <c r="M28" i="4"/>
  <c r="M27" i="4"/>
  <c r="M25" i="4"/>
  <c r="N31" i="4"/>
  <c r="M21" i="4"/>
  <c r="M20" i="4"/>
  <c r="M19" i="4"/>
  <c r="M18" i="4"/>
  <c r="M16" i="4"/>
  <c r="N22" i="4"/>
  <c r="N21" i="4"/>
  <c r="N20" i="4"/>
  <c r="N19" i="4"/>
  <c r="N18" i="4"/>
  <c r="N17" i="4"/>
  <c r="N16" i="4"/>
  <c r="N35" i="4" l="1"/>
  <c r="M35" i="4"/>
  <c r="A18" i="6"/>
  <c r="D8" i="6"/>
  <c r="A17" i="6" l="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L9" i="6"/>
  <c r="M4" i="6" s="1"/>
  <c r="E10" i="6" s="1"/>
  <c r="E11" i="6" s="1"/>
  <c r="D9" i="6"/>
  <c r="F4" i="6"/>
  <c r="E12" i="6" l="1"/>
  <c r="D131" i="6" s="1"/>
  <c r="M5" i="6"/>
  <c r="M7" i="6"/>
  <c r="M8" i="6"/>
  <c r="D23" i="6"/>
  <c r="D34" i="6"/>
  <c r="D58" i="6"/>
  <c r="D113" i="6"/>
  <c r="D47" i="6"/>
  <c r="E118" i="6"/>
  <c r="E86" i="6"/>
  <c r="E84" i="6"/>
  <c r="E72" i="6"/>
  <c r="E70" i="6"/>
  <c r="E36" i="6"/>
  <c r="D132" i="6"/>
  <c r="D120" i="6"/>
  <c r="D118" i="6"/>
  <c r="D108" i="6"/>
  <c r="C17" i="6"/>
  <c r="D19" i="6"/>
  <c r="E59" i="6"/>
  <c r="D62" i="6"/>
  <c r="D80" i="6"/>
  <c r="E83" i="6"/>
  <c r="D42" i="6"/>
  <c r="D78" i="6"/>
  <c r="E81" i="6"/>
  <c r="D125" i="6"/>
  <c r="M6" i="6"/>
  <c r="D43" i="6"/>
  <c r="E10" i="4"/>
  <c r="E28" i="4" s="1"/>
  <c r="L29" i="4"/>
  <c r="K29" i="4" s="1"/>
  <c r="L28" i="4"/>
  <c r="L27" i="4"/>
  <c r="K27" i="4" s="1"/>
  <c r="L25" i="4"/>
  <c r="K25" i="4" s="1"/>
  <c r="L21" i="4"/>
  <c r="K21" i="4" s="1"/>
  <c r="L20" i="4"/>
  <c r="K20" i="4" s="1"/>
  <c r="L19" i="4"/>
  <c r="K19" i="4" s="1"/>
  <c r="L16" i="4"/>
  <c r="K16" i="4" s="1"/>
  <c r="J29" i="4"/>
  <c r="I29" i="4" s="1"/>
  <c r="J28" i="4"/>
  <c r="I28" i="4" s="1"/>
  <c r="J27" i="4"/>
  <c r="I27" i="4" s="1"/>
  <c r="J25" i="4"/>
  <c r="I25" i="4" s="1"/>
  <c r="J20" i="4"/>
  <c r="I20" i="4" s="1"/>
  <c r="J21" i="4"/>
  <c r="I21" i="4" s="1"/>
  <c r="J19" i="4"/>
  <c r="I19" i="4" s="1"/>
  <c r="G29" i="4"/>
  <c r="H29" i="4"/>
  <c r="H28" i="4"/>
  <c r="G28" i="4" s="1"/>
  <c r="H27" i="4"/>
  <c r="G27" i="4" s="1"/>
  <c r="H25" i="4"/>
  <c r="G25" i="4" s="1"/>
  <c r="H21" i="4"/>
  <c r="G21" i="4" s="1"/>
  <c r="H20" i="4"/>
  <c r="G20" i="4" s="1"/>
  <c r="H19" i="4"/>
  <c r="F30" i="4"/>
  <c r="F31" i="4" s="1"/>
  <c r="E29" i="4"/>
  <c r="E27" i="4"/>
  <c r="E25" i="4"/>
  <c r="E21" i="4"/>
  <c r="E20" i="4"/>
  <c r="E19" i="4"/>
  <c r="G19" i="4" s="1"/>
  <c r="F18" i="4"/>
  <c r="H18" i="4" s="1"/>
  <c r="G18" i="4" s="1"/>
  <c r="F16" i="4"/>
  <c r="E16" i="4" s="1"/>
  <c r="E129" i="6" l="1"/>
  <c r="D66" i="6"/>
  <c r="E47" i="6"/>
  <c r="D134" i="6"/>
  <c r="E94" i="6"/>
  <c r="D99" i="6"/>
  <c r="F18" i="6"/>
  <c r="D73" i="6"/>
  <c r="E63" i="6"/>
  <c r="D44" i="6"/>
  <c r="E22" i="6"/>
  <c r="E108" i="6"/>
  <c r="D45" i="6"/>
  <c r="D17" i="6"/>
  <c r="F17" i="6" s="1"/>
  <c r="J17" i="4" s="1"/>
  <c r="I17" i="4" s="1"/>
  <c r="D67" i="6"/>
  <c r="E45" i="6"/>
  <c r="D24" i="6"/>
  <c r="E24" i="6"/>
  <c r="E110" i="6"/>
  <c r="D51" i="6"/>
  <c r="D37" i="6"/>
  <c r="E25" i="6"/>
  <c r="E38" i="6"/>
  <c r="E132" i="6"/>
  <c r="D31" i="6"/>
  <c r="E17" i="6"/>
  <c r="G17" i="6" s="1"/>
  <c r="C18" i="6" s="1"/>
  <c r="D90" i="6"/>
  <c r="E46" i="6"/>
  <c r="E134" i="6"/>
  <c r="D20" i="6"/>
  <c r="D129" i="6"/>
  <c r="D81" i="6"/>
  <c r="D92" i="6"/>
  <c r="E60" i="6"/>
  <c r="D103" i="6"/>
  <c r="D21" i="6"/>
  <c r="E125" i="6"/>
  <c r="E127" i="6"/>
  <c r="D106" i="6"/>
  <c r="E62" i="6"/>
  <c r="D53" i="6"/>
  <c r="E49" i="6"/>
  <c r="D107" i="6"/>
  <c r="E95" i="6"/>
  <c r="D29" i="6"/>
  <c r="D115" i="6"/>
  <c r="D117" i="6"/>
  <c r="E64" i="6"/>
  <c r="E112" i="6"/>
  <c r="D41" i="6"/>
  <c r="D57" i="6"/>
  <c r="E37" i="6"/>
  <c r="D55" i="6"/>
  <c r="E101" i="6"/>
  <c r="D72" i="6"/>
  <c r="D36" i="6"/>
  <c r="E103" i="6"/>
  <c r="E53" i="6"/>
  <c r="D86" i="6"/>
  <c r="D112" i="6"/>
  <c r="E18" i="6"/>
  <c r="E42" i="6"/>
  <c r="E66" i="6"/>
  <c r="E90" i="6"/>
  <c r="E114" i="6"/>
  <c r="D116" i="6"/>
  <c r="D35" i="6"/>
  <c r="E133" i="6"/>
  <c r="D63" i="6"/>
  <c r="D121" i="6"/>
  <c r="D64" i="6"/>
  <c r="E19" i="6"/>
  <c r="D61" i="6"/>
  <c r="E75" i="6"/>
  <c r="E39" i="6"/>
  <c r="D56" i="6"/>
  <c r="D110" i="6"/>
  <c r="E40" i="6"/>
  <c r="E88" i="6"/>
  <c r="D89" i="6"/>
  <c r="D97" i="6"/>
  <c r="E67" i="6"/>
  <c r="D49" i="6"/>
  <c r="E91" i="6"/>
  <c r="E69" i="6"/>
  <c r="E33" i="6"/>
  <c r="E93" i="6"/>
  <c r="D50" i="6"/>
  <c r="D88" i="6"/>
  <c r="D114" i="6"/>
  <c r="E20" i="6"/>
  <c r="E44" i="6"/>
  <c r="E68" i="6"/>
  <c r="E92" i="6"/>
  <c r="E116" i="6"/>
  <c r="E113" i="6"/>
  <c r="E123" i="6"/>
  <c r="E29" i="6"/>
  <c r="D75" i="6"/>
  <c r="D33" i="6"/>
  <c r="E119" i="6"/>
  <c r="E85" i="6"/>
  <c r="D119" i="6"/>
  <c r="D122" i="6"/>
  <c r="E98" i="6"/>
  <c r="E55" i="6"/>
  <c r="E105" i="6"/>
  <c r="E23" i="6"/>
  <c r="D101" i="6"/>
  <c r="E57" i="6"/>
  <c r="E121" i="6"/>
  <c r="D74" i="6"/>
  <c r="D38" i="6"/>
  <c r="D98" i="6"/>
  <c r="D124" i="6"/>
  <c r="E28" i="6"/>
  <c r="E52" i="6"/>
  <c r="E76" i="6"/>
  <c r="E100" i="6"/>
  <c r="E124" i="6"/>
  <c r="D77" i="6"/>
  <c r="D26" i="6"/>
  <c r="E21" i="6"/>
  <c r="D39" i="6"/>
  <c r="D109" i="6"/>
  <c r="E43" i="6"/>
  <c r="E79" i="6"/>
  <c r="E120" i="6"/>
  <c r="E99" i="6"/>
  <c r="D28" i="6"/>
  <c r="E111" i="6"/>
  <c r="E41" i="6"/>
  <c r="E74" i="6"/>
  <c r="E89" i="6"/>
  <c r="E117" i="6"/>
  <c r="D95" i="6"/>
  <c r="D94" i="6"/>
  <c r="D54" i="6"/>
  <c r="D111" i="6"/>
  <c r="E71" i="6"/>
  <c r="E35" i="6"/>
  <c r="D100" i="6"/>
  <c r="D126" i="6"/>
  <c r="E30" i="6"/>
  <c r="E54" i="6"/>
  <c r="E78" i="6"/>
  <c r="E102" i="6"/>
  <c r="E126" i="6"/>
  <c r="D71" i="6"/>
  <c r="D18" i="6"/>
  <c r="D87" i="6"/>
  <c r="D69" i="6"/>
  <c r="D70" i="6"/>
  <c r="D40" i="6"/>
  <c r="E27" i="6"/>
  <c r="E48" i="6"/>
  <c r="E96" i="6"/>
  <c r="D93" i="6"/>
  <c r="E109" i="6"/>
  <c r="D22" i="6"/>
  <c r="D60" i="6"/>
  <c r="D96" i="6"/>
  <c r="E50" i="6"/>
  <c r="E122" i="6"/>
  <c r="D123" i="6"/>
  <c r="D30" i="6"/>
  <c r="D85" i="6"/>
  <c r="E115" i="6"/>
  <c r="D91" i="6"/>
  <c r="E51" i="6"/>
  <c r="E97" i="6"/>
  <c r="D68" i="6"/>
  <c r="D32" i="6"/>
  <c r="D102" i="6"/>
  <c r="D128" i="6"/>
  <c r="E32" i="6"/>
  <c r="E56" i="6"/>
  <c r="E80" i="6"/>
  <c r="E104" i="6"/>
  <c r="E128" i="6"/>
  <c r="D65" i="6"/>
  <c r="D133" i="6"/>
  <c r="E107" i="6"/>
  <c r="E131" i="6"/>
  <c r="D82" i="6"/>
  <c r="E61" i="6"/>
  <c r="E31" i="6"/>
  <c r="E77" i="6"/>
  <c r="E26" i="6"/>
  <c r="D83" i="6"/>
  <c r="D46" i="6"/>
  <c r="D79" i="6"/>
  <c r="D105" i="6"/>
  <c r="D84" i="6"/>
  <c r="D48" i="6"/>
  <c r="E87" i="6"/>
  <c r="E65" i="6"/>
  <c r="D27" i="6"/>
  <c r="D104" i="6"/>
  <c r="D130" i="6"/>
  <c r="E34" i="6"/>
  <c r="E58" i="6"/>
  <c r="E82" i="6"/>
  <c r="E106" i="6"/>
  <c r="E130" i="6"/>
  <c r="D59" i="6"/>
  <c r="E73" i="6"/>
  <c r="D25" i="6"/>
  <c r="D76" i="6"/>
  <c r="D52" i="6"/>
  <c r="D127" i="6"/>
  <c r="L30" i="4"/>
  <c r="K30" i="4" s="1"/>
  <c r="L18" i="4"/>
  <c r="K18" i="4" s="1"/>
  <c r="H30" i="4"/>
  <c r="G30" i="4" s="1"/>
  <c r="G31" i="4" s="1"/>
  <c r="J18" i="4"/>
  <c r="K28" i="4"/>
  <c r="J30" i="4"/>
  <c r="I30" i="4" s="1"/>
  <c r="I31" i="4" s="1"/>
  <c r="E22" i="4"/>
  <c r="G22" i="4"/>
  <c r="H22" i="4"/>
  <c r="E31" i="4"/>
  <c r="F22" i="4"/>
  <c r="F33" i="4" s="1"/>
  <c r="F36" i="4" s="1"/>
  <c r="L17" i="4" l="1"/>
  <c r="K17" i="4" s="1"/>
  <c r="K22" i="4" s="1"/>
  <c r="F19" i="6"/>
  <c r="F20" i="6" s="1"/>
  <c r="F21" i="6" s="1"/>
  <c r="F22" i="6" s="1"/>
  <c r="F23" i="6" s="1"/>
  <c r="F24" i="6" s="1"/>
  <c r="F25" i="6" s="1"/>
  <c r="F26" i="6" s="1"/>
  <c r="F27" i="6" s="1"/>
  <c r="F28" i="6" s="1"/>
  <c r="F29" i="6" s="1"/>
  <c r="F30" i="6" s="1"/>
  <c r="F31" i="6" s="1"/>
  <c r="F32" i="6" s="1"/>
  <c r="F33" i="6" s="1"/>
  <c r="F34" i="6" s="1"/>
  <c r="F35" i="6" s="1"/>
  <c r="F36" i="6" s="1"/>
  <c r="F37" i="6" s="1"/>
  <c r="F38" i="6" s="1"/>
  <c r="F39" i="6" s="1"/>
  <c r="F40" i="6" s="1"/>
  <c r="F41" i="6" s="1"/>
  <c r="F42" i="6" s="1"/>
  <c r="F43" i="6" s="1"/>
  <c r="F44" i="6" s="1"/>
  <c r="F45" i="6" s="1"/>
  <c r="F46" i="6" s="1"/>
  <c r="F47" i="6" s="1"/>
  <c r="F48" i="6" s="1"/>
  <c r="F49" i="6" s="1"/>
  <c r="F50" i="6" s="1"/>
  <c r="F51" i="6" s="1"/>
  <c r="F52" i="6" s="1"/>
  <c r="F53" i="6" s="1"/>
  <c r="F54" i="6" s="1"/>
  <c r="F55" i="6" s="1"/>
  <c r="F56" i="6" s="1"/>
  <c r="F57" i="6" s="1"/>
  <c r="F58" i="6" s="1"/>
  <c r="F59" i="6" s="1"/>
  <c r="F60" i="6" s="1"/>
  <c r="F61" i="6" s="1"/>
  <c r="F62" i="6" s="1"/>
  <c r="F63" i="6" s="1"/>
  <c r="F64" i="6" s="1"/>
  <c r="F65" i="6" s="1"/>
  <c r="F66" i="6" s="1"/>
  <c r="F67" i="6" s="1"/>
  <c r="F68" i="6" s="1"/>
  <c r="F69" i="6" s="1"/>
  <c r="F70" i="6" s="1"/>
  <c r="F71" i="6" s="1"/>
  <c r="F72" i="6" s="1"/>
  <c r="F73" i="6" s="1"/>
  <c r="F74" i="6" s="1"/>
  <c r="F75" i="6" s="1"/>
  <c r="F76" i="6" s="1"/>
  <c r="F77" i="6" s="1"/>
  <c r="F78" i="6" s="1"/>
  <c r="F79" i="6" s="1"/>
  <c r="F80" i="6" s="1"/>
  <c r="F81" i="6" s="1"/>
  <c r="F82" i="6" s="1"/>
  <c r="F83" i="6" s="1"/>
  <c r="F84" i="6" s="1"/>
  <c r="F85" i="6" s="1"/>
  <c r="F86" i="6" s="1"/>
  <c r="F87" i="6" s="1"/>
  <c r="F88" i="6" s="1"/>
  <c r="F89" i="6" s="1"/>
  <c r="F90" i="6" s="1"/>
  <c r="F91" i="6" s="1"/>
  <c r="F92" i="6" s="1"/>
  <c r="F93" i="6" s="1"/>
  <c r="F94" i="6" s="1"/>
  <c r="F95" i="6" s="1"/>
  <c r="F96" i="6" s="1"/>
  <c r="F97" i="6" s="1"/>
  <c r="F98" i="6" s="1"/>
  <c r="F99" i="6" s="1"/>
  <c r="F100" i="6" s="1"/>
  <c r="F101" i="6" s="1"/>
  <c r="F102" i="6" s="1"/>
  <c r="F103" i="6" s="1"/>
  <c r="F104" i="6" s="1"/>
  <c r="F105" i="6" s="1"/>
  <c r="F106" i="6" s="1"/>
  <c r="F107" i="6" s="1"/>
  <c r="F108" i="6" s="1"/>
  <c r="F109" i="6" s="1"/>
  <c r="F110" i="6" s="1"/>
  <c r="F111" i="6" s="1"/>
  <c r="F112" i="6" s="1"/>
  <c r="F113" i="6" s="1"/>
  <c r="F114" i="6" s="1"/>
  <c r="F115" i="6" s="1"/>
  <c r="F116" i="6" s="1"/>
  <c r="F117" i="6" s="1"/>
  <c r="F118" i="6" s="1"/>
  <c r="F119" i="6" s="1"/>
  <c r="F120" i="6" s="1"/>
  <c r="F121" i="6" s="1"/>
  <c r="F122" i="6" s="1"/>
  <c r="F123" i="6" s="1"/>
  <c r="F124" i="6" s="1"/>
  <c r="F125" i="6" s="1"/>
  <c r="F126" i="6" s="1"/>
  <c r="F127" i="6" s="1"/>
  <c r="F128" i="6" s="1"/>
  <c r="F129" i="6" s="1"/>
  <c r="F130" i="6" s="1"/>
  <c r="F131" i="6" s="1"/>
  <c r="F132" i="6" s="1"/>
  <c r="F133" i="6" s="1"/>
  <c r="F134" i="6" s="1"/>
  <c r="G18" i="6"/>
  <c r="C19" i="6" s="1"/>
  <c r="G19" i="6" s="1"/>
  <c r="C20" i="6" s="1"/>
  <c r="G20" i="6" s="1"/>
  <c r="C21" i="6" s="1"/>
  <c r="G21" i="6" s="1"/>
  <c r="C22" i="6" s="1"/>
  <c r="G22" i="6" s="1"/>
  <c r="C23" i="6" s="1"/>
  <c r="G23" i="6" s="1"/>
  <c r="C24" i="6" s="1"/>
  <c r="G24" i="6" s="1"/>
  <c r="C25" i="6" s="1"/>
  <c r="G25" i="6" s="1"/>
  <c r="C26" i="6" s="1"/>
  <c r="G26" i="6" s="1"/>
  <c r="C27" i="6" s="1"/>
  <c r="G27" i="6" s="1"/>
  <c r="C28" i="6" s="1"/>
  <c r="G28" i="6" s="1"/>
  <c r="C29" i="6" s="1"/>
  <c r="G29" i="6" s="1"/>
  <c r="C30" i="6" s="1"/>
  <c r="G30" i="6" s="1"/>
  <c r="C31" i="6" s="1"/>
  <c r="G31" i="6" s="1"/>
  <c r="C32" i="6" s="1"/>
  <c r="G32" i="6" s="1"/>
  <c r="C33" i="6" s="1"/>
  <c r="G33" i="6" s="1"/>
  <c r="C34" i="6" s="1"/>
  <c r="G34" i="6" s="1"/>
  <c r="C35" i="6" s="1"/>
  <c r="G35" i="6" s="1"/>
  <c r="C36" i="6" s="1"/>
  <c r="G36" i="6" s="1"/>
  <c r="C37" i="6" s="1"/>
  <c r="G37" i="6" s="1"/>
  <c r="C38" i="6" s="1"/>
  <c r="G38" i="6" s="1"/>
  <c r="C39" i="6" s="1"/>
  <c r="G39" i="6" s="1"/>
  <c r="C40" i="6" s="1"/>
  <c r="G40" i="6" s="1"/>
  <c r="C41" i="6" s="1"/>
  <c r="G41" i="6" s="1"/>
  <c r="C42" i="6" s="1"/>
  <c r="G42" i="6" s="1"/>
  <c r="C43" i="6" s="1"/>
  <c r="G43" i="6" s="1"/>
  <c r="C44" i="6" s="1"/>
  <c r="G44" i="6" s="1"/>
  <c r="C45" i="6" s="1"/>
  <c r="G45" i="6" s="1"/>
  <c r="C46" i="6" s="1"/>
  <c r="G46" i="6" s="1"/>
  <c r="C47" i="6" s="1"/>
  <c r="G47" i="6" s="1"/>
  <c r="C48" i="6" s="1"/>
  <c r="G48" i="6" s="1"/>
  <c r="C49" i="6" s="1"/>
  <c r="G49" i="6" s="1"/>
  <c r="C50" i="6" s="1"/>
  <c r="G50" i="6" s="1"/>
  <c r="C51" i="6" s="1"/>
  <c r="G51" i="6" s="1"/>
  <c r="C52" i="6" s="1"/>
  <c r="G52" i="6" s="1"/>
  <c r="C53" i="6" s="1"/>
  <c r="G53" i="6" s="1"/>
  <c r="C54" i="6" s="1"/>
  <c r="G54" i="6" s="1"/>
  <c r="C55" i="6" s="1"/>
  <c r="G55" i="6" s="1"/>
  <c r="C56" i="6" s="1"/>
  <c r="G56" i="6" s="1"/>
  <c r="C57" i="6" s="1"/>
  <c r="G57" i="6" s="1"/>
  <c r="C58" i="6" s="1"/>
  <c r="G58" i="6" s="1"/>
  <c r="C59" i="6" s="1"/>
  <c r="G59" i="6" s="1"/>
  <c r="C60" i="6" s="1"/>
  <c r="G60" i="6" s="1"/>
  <c r="C61" i="6" s="1"/>
  <c r="G61" i="6" s="1"/>
  <c r="C62" i="6" s="1"/>
  <c r="G62" i="6" s="1"/>
  <c r="C63" i="6" s="1"/>
  <c r="G63" i="6" s="1"/>
  <c r="C64" i="6" s="1"/>
  <c r="G64" i="6" s="1"/>
  <c r="C65" i="6" s="1"/>
  <c r="G65" i="6" s="1"/>
  <c r="C66" i="6" s="1"/>
  <c r="G66" i="6" s="1"/>
  <c r="C67" i="6" s="1"/>
  <c r="G67" i="6" s="1"/>
  <c r="C68" i="6" s="1"/>
  <c r="G68" i="6" s="1"/>
  <c r="C69" i="6" s="1"/>
  <c r="G69" i="6" s="1"/>
  <c r="C70" i="6" s="1"/>
  <c r="G70" i="6" s="1"/>
  <c r="C71" i="6" s="1"/>
  <c r="G71" i="6" s="1"/>
  <c r="C72" i="6" s="1"/>
  <c r="G72" i="6" s="1"/>
  <c r="C73" i="6" s="1"/>
  <c r="G73" i="6" s="1"/>
  <c r="C74" i="6" s="1"/>
  <c r="G74" i="6" s="1"/>
  <c r="C75" i="6" s="1"/>
  <c r="G75" i="6" s="1"/>
  <c r="C76" i="6" s="1"/>
  <c r="G76" i="6" s="1"/>
  <c r="C77" i="6" s="1"/>
  <c r="G77" i="6" s="1"/>
  <c r="C78" i="6" s="1"/>
  <c r="G78" i="6" s="1"/>
  <c r="C79" i="6" s="1"/>
  <c r="G79" i="6" s="1"/>
  <c r="C80" i="6" s="1"/>
  <c r="G80" i="6" s="1"/>
  <c r="C81" i="6" s="1"/>
  <c r="G81" i="6" s="1"/>
  <c r="C82" i="6" s="1"/>
  <c r="G82" i="6" s="1"/>
  <c r="C83" i="6" s="1"/>
  <c r="G83" i="6" s="1"/>
  <c r="C84" i="6" s="1"/>
  <c r="G84" i="6" s="1"/>
  <c r="C85" i="6" s="1"/>
  <c r="G85" i="6" s="1"/>
  <c r="C86" i="6" s="1"/>
  <c r="G86" i="6" s="1"/>
  <c r="C87" i="6" s="1"/>
  <c r="G87" i="6" s="1"/>
  <c r="C88" i="6" s="1"/>
  <c r="G88" i="6" s="1"/>
  <c r="C89" i="6" s="1"/>
  <c r="G89" i="6" s="1"/>
  <c r="C90" i="6" s="1"/>
  <c r="G90" i="6" s="1"/>
  <c r="C91" i="6" s="1"/>
  <c r="G91" i="6" s="1"/>
  <c r="C92" i="6" s="1"/>
  <c r="G92" i="6" s="1"/>
  <c r="C93" i="6" s="1"/>
  <c r="G93" i="6" s="1"/>
  <c r="C94" i="6" s="1"/>
  <c r="G94" i="6" s="1"/>
  <c r="C95" i="6" s="1"/>
  <c r="G95" i="6" s="1"/>
  <c r="C96" i="6" s="1"/>
  <c r="G96" i="6" s="1"/>
  <c r="C97" i="6" s="1"/>
  <c r="G97" i="6" s="1"/>
  <c r="C98" i="6" s="1"/>
  <c r="G98" i="6" s="1"/>
  <c r="C99" i="6" s="1"/>
  <c r="G99" i="6" s="1"/>
  <c r="C100" i="6" s="1"/>
  <c r="G100" i="6" s="1"/>
  <c r="C101" i="6" s="1"/>
  <c r="G101" i="6" s="1"/>
  <c r="C102" i="6" s="1"/>
  <c r="G102" i="6" s="1"/>
  <c r="C103" i="6" s="1"/>
  <c r="G103" i="6" s="1"/>
  <c r="C104" i="6" s="1"/>
  <c r="G104" i="6" s="1"/>
  <c r="C105" i="6" s="1"/>
  <c r="G105" i="6" s="1"/>
  <c r="C106" i="6" s="1"/>
  <c r="G106" i="6" s="1"/>
  <c r="C107" i="6" s="1"/>
  <c r="G107" i="6" s="1"/>
  <c r="C108" i="6" s="1"/>
  <c r="G108" i="6" s="1"/>
  <c r="C109" i="6" s="1"/>
  <c r="G109" i="6" s="1"/>
  <c r="C110" i="6" s="1"/>
  <c r="G110" i="6" s="1"/>
  <c r="C111" i="6" s="1"/>
  <c r="G111" i="6" s="1"/>
  <c r="C112" i="6" s="1"/>
  <c r="G112" i="6" s="1"/>
  <c r="C113" i="6" s="1"/>
  <c r="G113" i="6" s="1"/>
  <c r="C114" i="6" s="1"/>
  <c r="G114" i="6" s="1"/>
  <c r="C115" i="6" s="1"/>
  <c r="G115" i="6" s="1"/>
  <c r="C116" i="6" s="1"/>
  <c r="G116" i="6" s="1"/>
  <c r="C117" i="6" s="1"/>
  <c r="G117" i="6" s="1"/>
  <c r="C118" i="6" s="1"/>
  <c r="G118" i="6" s="1"/>
  <c r="C119" i="6" s="1"/>
  <c r="G119" i="6" s="1"/>
  <c r="C120" i="6" s="1"/>
  <c r="G120" i="6" s="1"/>
  <c r="C121" i="6" s="1"/>
  <c r="G121" i="6" s="1"/>
  <c r="C122" i="6" s="1"/>
  <c r="G122" i="6" s="1"/>
  <c r="C123" i="6" s="1"/>
  <c r="G123" i="6" s="1"/>
  <c r="C124" i="6" s="1"/>
  <c r="G124" i="6" s="1"/>
  <c r="C125" i="6" s="1"/>
  <c r="G125" i="6" s="1"/>
  <c r="C126" i="6" s="1"/>
  <c r="G126" i="6" s="1"/>
  <c r="C127" i="6" s="1"/>
  <c r="G127" i="6" s="1"/>
  <c r="C128" i="6" s="1"/>
  <c r="G128" i="6" s="1"/>
  <c r="C129" i="6" s="1"/>
  <c r="G129" i="6" s="1"/>
  <c r="C130" i="6" s="1"/>
  <c r="G130" i="6" s="1"/>
  <c r="C131" i="6" s="1"/>
  <c r="G131" i="6" s="1"/>
  <c r="C132" i="6" s="1"/>
  <c r="G132" i="6" s="1"/>
  <c r="C133" i="6" s="1"/>
  <c r="G133" i="6" s="1"/>
  <c r="C134" i="6" s="1"/>
  <c r="G134" i="6" s="1"/>
  <c r="K31" i="4"/>
  <c r="H31" i="4"/>
  <c r="H33" i="4" s="1"/>
  <c r="J31" i="4"/>
  <c r="G33" i="4"/>
  <c r="G34" i="4" s="1"/>
  <c r="G35" i="4" s="1"/>
  <c r="I18" i="4"/>
  <c r="I22" i="4" s="1"/>
  <c r="I33" i="4" s="1"/>
  <c r="I34" i="4" s="1"/>
  <c r="I35" i="4" s="1"/>
  <c r="J22" i="4"/>
  <c r="L31" i="4"/>
  <c r="L22" i="4"/>
  <c r="E33" i="4"/>
  <c r="E34" i="4" s="1"/>
  <c r="E35" i="4" s="1"/>
  <c r="F34" i="4"/>
  <c r="F35" i="4" s="1"/>
  <c r="F37" i="4" s="1"/>
  <c r="F17" i="5"/>
  <c r="E18" i="5"/>
  <c r="E19" i="5"/>
  <c r="E20" i="5"/>
  <c r="E21" i="5"/>
  <c r="E22" i="5"/>
  <c r="E23" i="5"/>
  <c r="E24" i="5"/>
  <c r="E25" i="5"/>
  <c r="E26" i="5"/>
  <c r="E27" i="5"/>
  <c r="E28" i="5"/>
  <c r="E29" i="5"/>
  <c r="E30" i="5"/>
  <c r="E31" i="5"/>
  <c r="E32" i="5"/>
  <c r="E33" i="5"/>
  <c r="E34" i="5"/>
  <c r="E35" i="5"/>
  <c r="E36" i="5"/>
  <c r="E37" i="5"/>
  <c r="E38" i="5"/>
  <c r="E39" i="5"/>
  <c r="E40" i="5"/>
  <c r="E41" i="5"/>
  <c r="E42" i="5"/>
  <c r="E43" i="5"/>
  <c r="E44" i="5"/>
  <c r="E45" i="5"/>
  <c r="E46" i="5"/>
  <c r="E47" i="5"/>
  <c r="E48" i="5"/>
  <c r="E49" i="5"/>
  <c r="E50" i="5"/>
  <c r="E51" i="5"/>
  <c r="E52" i="5"/>
  <c r="E53" i="5"/>
  <c r="E54" i="5"/>
  <c r="E55" i="5"/>
  <c r="E56" i="5"/>
  <c r="E57" i="5"/>
  <c r="E58" i="5"/>
  <c r="E59" i="5"/>
  <c r="E60" i="5"/>
  <c r="E61" i="5"/>
  <c r="E62" i="5"/>
  <c r="E63" i="5"/>
  <c r="E64" i="5"/>
  <c r="E65" i="5"/>
  <c r="E66" i="5"/>
  <c r="E67" i="5"/>
  <c r="E68" i="5"/>
  <c r="E69" i="5"/>
  <c r="E70" i="5"/>
  <c r="E71" i="5"/>
  <c r="E72" i="5"/>
  <c r="E73" i="5"/>
  <c r="E74" i="5"/>
  <c r="E75" i="5"/>
  <c r="E76" i="5"/>
  <c r="E77" i="5"/>
  <c r="E78" i="5"/>
  <c r="E79" i="5"/>
  <c r="E80" i="5"/>
  <c r="E81" i="5"/>
  <c r="E82" i="5"/>
  <c r="E83" i="5"/>
  <c r="E84" i="5"/>
  <c r="E85" i="5"/>
  <c r="E86" i="5"/>
  <c r="E87" i="5"/>
  <c r="E88" i="5"/>
  <c r="E89" i="5"/>
  <c r="E90" i="5"/>
  <c r="E91" i="5"/>
  <c r="E92" i="5"/>
  <c r="E93" i="5"/>
  <c r="E94" i="5"/>
  <c r="E95" i="5"/>
  <c r="E96" i="5"/>
  <c r="E97" i="5"/>
  <c r="E98" i="5"/>
  <c r="E99" i="5"/>
  <c r="E100" i="5"/>
  <c r="E101" i="5"/>
  <c r="E102" i="5"/>
  <c r="E103" i="5"/>
  <c r="E104" i="5"/>
  <c r="E105" i="5"/>
  <c r="E106" i="5"/>
  <c r="E107" i="5"/>
  <c r="E108" i="5"/>
  <c r="E109" i="5"/>
  <c r="E110" i="5"/>
  <c r="E111" i="5"/>
  <c r="E112" i="5"/>
  <c r="E113" i="5"/>
  <c r="E114" i="5"/>
  <c r="E115" i="5"/>
  <c r="E116" i="5"/>
  <c r="E117" i="5"/>
  <c r="E118" i="5"/>
  <c r="E119" i="5"/>
  <c r="E120" i="5"/>
  <c r="E121" i="5"/>
  <c r="E122" i="5"/>
  <c r="E123" i="5"/>
  <c r="E124" i="5"/>
  <c r="E125" i="5"/>
  <c r="E126" i="5"/>
  <c r="E127" i="5"/>
  <c r="E128" i="5"/>
  <c r="E129" i="5"/>
  <c r="E130" i="5"/>
  <c r="E131" i="5"/>
  <c r="E132" i="5"/>
  <c r="E133" i="5"/>
  <c r="E134" i="5"/>
  <c r="E135" i="5"/>
  <c r="E136" i="5"/>
  <c r="E17" i="5"/>
  <c r="D18" i="5"/>
  <c r="D19" i="5"/>
  <c r="D20" i="5"/>
  <c r="D21" i="5"/>
  <c r="D22" i="5"/>
  <c r="D23" i="5"/>
  <c r="D24" i="5"/>
  <c r="D25" i="5"/>
  <c r="D26" i="5"/>
  <c r="D27" i="5"/>
  <c r="D28" i="5"/>
  <c r="D29" i="5"/>
  <c r="D30" i="5"/>
  <c r="D31" i="5"/>
  <c r="D32" i="5"/>
  <c r="D33" i="5"/>
  <c r="D34" i="5"/>
  <c r="D35" i="5"/>
  <c r="D36" i="5"/>
  <c r="D37" i="5"/>
  <c r="D38" i="5"/>
  <c r="D39" i="5"/>
  <c r="D40" i="5"/>
  <c r="D41" i="5"/>
  <c r="D42" i="5"/>
  <c r="D43" i="5"/>
  <c r="D44" i="5"/>
  <c r="D45" i="5"/>
  <c r="D46" i="5"/>
  <c r="D47" i="5"/>
  <c r="D48" i="5"/>
  <c r="D49" i="5"/>
  <c r="D50" i="5"/>
  <c r="D51" i="5"/>
  <c r="D52" i="5"/>
  <c r="D53" i="5"/>
  <c r="D54" i="5"/>
  <c r="D55" i="5"/>
  <c r="D56" i="5"/>
  <c r="D57" i="5"/>
  <c r="D58" i="5"/>
  <c r="D59" i="5"/>
  <c r="D60" i="5"/>
  <c r="D61" i="5"/>
  <c r="D62" i="5"/>
  <c r="D63" i="5"/>
  <c r="D64" i="5"/>
  <c r="D65" i="5"/>
  <c r="D66" i="5"/>
  <c r="D67" i="5"/>
  <c r="D68" i="5"/>
  <c r="D69" i="5"/>
  <c r="D70" i="5"/>
  <c r="D71" i="5"/>
  <c r="D72" i="5"/>
  <c r="D73" i="5"/>
  <c r="D74" i="5"/>
  <c r="D75" i="5"/>
  <c r="D76" i="5"/>
  <c r="D77" i="5"/>
  <c r="D78" i="5"/>
  <c r="D79" i="5"/>
  <c r="D80" i="5"/>
  <c r="D81" i="5"/>
  <c r="D82" i="5"/>
  <c r="D83" i="5"/>
  <c r="D84" i="5"/>
  <c r="D85" i="5"/>
  <c r="D86" i="5"/>
  <c r="D87" i="5"/>
  <c r="D88" i="5"/>
  <c r="D89" i="5"/>
  <c r="D90" i="5"/>
  <c r="D91" i="5"/>
  <c r="D92" i="5"/>
  <c r="D93" i="5"/>
  <c r="D94" i="5"/>
  <c r="D95" i="5"/>
  <c r="D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7" i="5"/>
  <c r="K33" i="4" l="1"/>
  <c r="K34" i="4" s="1"/>
  <c r="K35" i="4" s="1"/>
  <c r="H36" i="4"/>
  <c r="H34" i="4"/>
  <c r="H35" i="4" s="1"/>
  <c r="H37" i="4" s="1"/>
  <c r="J33" i="4"/>
  <c r="J36" i="4" s="1"/>
  <c r="L33" i="4"/>
  <c r="A77" i="5"/>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E10" i="5"/>
  <c r="J34" i="4" l="1"/>
  <c r="J35" i="4" s="1"/>
  <c r="J37" i="4" s="1"/>
  <c r="L36" i="4"/>
  <c r="L34" i="4"/>
  <c r="L35" i="4" s="1"/>
  <c r="L37" i="4" s="1"/>
  <c r="F4" i="5"/>
  <c r="L9" i="5"/>
  <c r="M7" i="5" s="1"/>
  <c r="D8" i="5"/>
  <c r="D9" i="5" s="1"/>
  <c r="A17"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M8" i="5" l="1"/>
  <c r="M4" i="5"/>
  <c r="M6" i="5"/>
  <c r="M5" i="5"/>
  <c r="E12" i="5" l="1"/>
  <c r="E11" i="5"/>
  <c r="C17" i="5" l="1"/>
  <c r="F18" i="5" l="1"/>
  <c r="G17" i="5"/>
  <c r="C18" i="5" s="1"/>
  <c r="F19" i="5" l="1"/>
  <c r="G18" i="5"/>
  <c r="C19" i="5" s="1"/>
  <c r="G19" i="5" l="1"/>
  <c r="C20" i="5" s="1"/>
  <c r="F20" i="5"/>
  <c r="G20" i="5" l="1"/>
  <c r="C21" i="5" s="1"/>
  <c r="F21" i="5"/>
  <c r="G21" i="5" l="1"/>
  <c r="C22" i="5" s="1"/>
  <c r="F22" i="5"/>
  <c r="G22" i="5" l="1"/>
  <c r="C23" i="5" s="1"/>
  <c r="F23" i="5"/>
  <c r="G23" i="5" l="1"/>
  <c r="C24" i="5" s="1"/>
  <c r="F24" i="5"/>
  <c r="G24" i="5" l="1"/>
  <c r="C25" i="5" s="1"/>
  <c r="F25" i="5"/>
  <c r="G25" i="5" l="1"/>
  <c r="C26" i="5" s="1"/>
  <c r="F26" i="5"/>
  <c r="G26" i="5" l="1"/>
  <c r="C27" i="5" s="1"/>
  <c r="F27" i="5"/>
  <c r="G27" i="5" l="1"/>
  <c r="C28" i="5" s="1"/>
  <c r="F28" i="5"/>
  <c r="G28" i="5" l="1"/>
  <c r="C29" i="5" s="1"/>
  <c r="F29" i="5"/>
  <c r="G29" i="5" l="1"/>
  <c r="C30" i="5" s="1"/>
  <c r="F30" i="5"/>
  <c r="G30" i="5" l="1"/>
  <c r="C31" i="5" s="1"/>
  <c r="F31" i="5"/>
  <c r="G31" i="5" l="1"/>
  <c r="C32" i="5" s="1"/>
  <c r="F32" i="5"/>
  <c r="G32" i="5" l="1"/>
  <c r="C33" i="5" s="1"/>
  <c r="F33" i="5"/>
  <c r="G33" i="5" l="1"/>
  <c r="C34" i="5" s="1"/>
  <c r="F34" i="5"/>
  <c r="G34" i="5" l="1"/>
  <c r="C35" i="5" s="1"/>
  <c r="F35" i="5"/>
  <c r="G35" i="5" l="1"/>
  <c r="C36" i="5" s="1"/>
  <c r="F36" i="5"/>
  <c r="G36" i="5" l="1"/>
  <c r="C37" i="5" s="1"/>
  <c r="F37" i="5"/>
  <c r="G37" i="5" l="1"/>
  <c r="C38" i="5" s="1"/>
  <c r="F38" i="5"/>
  <c r="G38" i="5" l="1"/>
  <c r="C39" i="5" s="1"/>
  <c r="F39" i="5"/>
  <c r="G39" i="5" l="1"/>
  <c r="C40" i="5" s="1"/>
  <c r="F40" i="5"/>
  <c r="G40" i="5" l="1"/>
  <c r="C41" i="5" s="1"/>
  <c r="F41" i="5"/>
  <c r="G41" i="5" l="1"/>
  <c r="C42" i="5" s="1"/>
  <c r="F42" i="5"/>
  <c r="G42" i="5" l="1"/>
  <c r="C43" i="5" s="1"/>
  <c r="F43" i="5"/>
  <c r="G43" i="5" l="1"/>
  <c r="C44" i="5" s="1"/>
  <c r="F44" i="5"/>
  <c r="F45" i="5" l="1"/>
  <c r="G44" i="5"/>
  <c r="C45" i="5" s="1"/>
  <c r="G45" i="5" l="1"/>
  <c r="C46" i="5" s="1"/>
  <c r="F46" i="5"/>
  <c r="G46" i="5" l="1"/>
  <c r="C47" i="5" s="1"/>
  <c r="F47" i="5"/>
  <c r="G47" i="5" l="1"/>
  <c r="C48" i="5" s="1"/>
  <c r="F48" i="5"/>
  <c r="G48" i="5" l="1"/>
  <c r="C49" i="5" s="1"/>
  <c r="F49" i="5"/>
  <c r="G49" i="5" l="1"/>
  <c r="C50" i="5" s="1"/>
  <c r="F50" i="5"/>
  <c r="G50" i="5" l="1"/>
  <c r="C51" i="5" s="1"/>
  <c r="F51" i="5"/>
  <c r="G51" i="5" l="1"/>
  <c r="C52" i="5" s="1"/>
  <c r="F52" i="5"/>
  <c r="G52" i="5" l="1"/>
  <c r="C53" i="5" s="1"/>
  <c r="F53" i="5"/>
  <c r="G53" i="5" l="1"/>
  <c r="C54" i="5" s="1"/>
  <c r="F54" i="5"/>
  <c r="G54" i="5" l="1"/>
  <c r="C55" i="5" s="1"/>
  <c r="F55" i="5"/>
  <c r="G55" i="5" l="1"/>
  <c r="C56" i="5" s="1"/>
  <c r="F56" i="5"/>
  <c r="G56" i="5" l="1"/>
  <c r="C57" i="5" s="1"/>
  <c r="F57" i="5"/>
  <c r="G57" i="5" l="1"/>
  <c r="C58" i="5" s="1"/>
  <c r="F58" i="5"/>
  <c r="G58" i="5" l="1"/>
  <c r="C59" i="5" s="1"/>
  <c r="F59" i="5"/>
  <c r="G59" i="5" l="1"/>
  <c r="C60" i="5" s="1"/>
  <c r="F60" i="5"/>
  <c r="G60" i="5" l="1"/>
  <c r="C61" i="5" s="1"/>
  <c r="F61" i="5"/>
  <c r="G61" i="5" l="1"/>
  <c r="C62" i="5" s="1"/>
  <c r="F62" i="5"/>
  <c r="G62" i="5" l="1"/>
  <c r="C63" i="5" s="1"/>
  <c r="F63" i="5"/>
  <c r="G63" i="5" l="1"/>
  <c r="C64" i="5" s="1"/>
  <c r="F64" i="5"/>
  <c r="G64" i="5" l="1"/>
  <c r="C65" i="5" s="1"/>
  <c r="F65" i="5"/>
  <c r="G65" i="5" l="1"/>
  <c r="C66" i="5" s="1"/>
  <c r="F66" i="5"/>
  <c r="G66" i="5" l="1"/>
  <c r="C67" i="5" s="1"/>
  <c r="F67" i="5"/>
  <c r="G67" i="5" l="1"/>
  <c r="C68" i="5" s="1"/>
  <c r="F68" i="5"/>
  <c r="G68" i="5" l="1"/>
  <c r="C69" i="5" s="1"/>
  <c r="F69" i="5"/>
  <c r="G69" i="5" l="1"/>
  <c r="C70" i="5" s="1"/>
  <c r="F70" i="5"/>
  <c r="G70" i="5" l="1"/>
  <c r="C71" i="5" s="1"/>
  <c r="F71" i="5"/>
  <c r="G71" i="5" l="1"/>
  <c r="C72" i="5" s="1"/>
  <c r="F72" i="5"/>
  <c r="G72" i="5" l="1"/>
  <c r="C73" i="5" s="1"/>
  <c r="F73" i="5"/>
  <c r="G73" i="5" l="1"/>
  <c r="C74" i="5" s="1"/>
  <c r="F74" i="5"/>
  <c r="G74" i="5" l="1"/>
  <c r="C75" i="5" s="1"/>
  <c r="F75" i="5"/>
  <c r="G75" i="5" l="1"/>
  <c r="C76" i="5" s="1"/>
  <c r="F76" i="5"/>
  <c r="F77" i="5" s="1"/>
  <c r="F78" i="5" l="1"/>
  <c r="F79" i="5" s="1"/>
  <c r="F80" i="5" s="1"/>
  <c r="F81" i="5" s="1"/>
  <c r="F82" i="5" s="1"/>
  <c r="F83" i="5" s="1"/>
  <c r="F84" i="5" s="1"/>
  <c r="F85" i="5" s="1"/>
  <c r="F86" i="5" s="1"/>
  <c r="F87" i="5" s="1"/>
  <c r="F88" i="5" s="1"/>
  <c r="F89" i="5" s="1"/>
  <c r="F90" i="5" s="1"/>
  <c r="F91" i="5" s="1"/>
  <c r="F92" i="5" s="1"/>
  <c r="F93" i="5" s="1"/>
  <c r="F94" i="5" s="1"/>
  <c r="F95" i="5" s="1"/>
  <c r="F96" i="5" s="1"/>
  <c r="F97" i="5" s="1"/>
  <c r="F98" i="5" s="1"/>
  <c r="F99" i="5" s="1"/>
  <c r="F100" i="5" s="1"/>
  <c r="F101" i="5" s="1"/>
  <c r="F102" i="5" s="1"/>
  <c r="F103" i="5" s="1"/>
  <c r="F104" i="5" s="1"/>
  <c r="F105" i="5" s="1"/>
  <c r="F106" i="5" s="1"/>
  <c r="F107" i="5" s="1"/>
  <c r="F108" i="5" s="1"/>
  <c r="F109" i="5" s="1"/>
  <c r="F110" i="5" s="1"/>
  <c r="F111" i="5" s="1"/>
  <c r="F112" i="5" s="1"/>
  <c r="F113" i="5" s="1"/>
  <c r="F114" i="5" s="1"/>
  <c r="F115" i="5" s="1"/>
  <c r="F116" i="5" s="1"/>
  <c r="F117" i="5" s="1"/>
  <c r="F118" i="5" s="1"/>
  <c r="F119" i="5" s="1"/>
  <c r="F120" i="5" s="1"/>
  <c r="F121" i="5" s="1"/>
  <c r="F122" i="5" s="1"/>
  <c r="F123" i="5" s="1"/>
  <c r="F124" i="5" s="1"/>
  <c r="F125" i="5" s="1"/>
  <c r="F126" i="5" s="1"/>
  <c r="F127" i="5" s="1"/>
  <c r="F128" i="5" s="1"/>
  <c r="F129" i="5" s="1"/>
  <c r="F130" i="5" s="1"/>
  <c r="F131" i="5" s="1"/>
  <c r="F132" i="5" s="1"/>
  <c r="F133" i="5" s="1"/>
  <c r="F134" i="5" s="1"/>
  <c r="F135" i="5" s="1"/>
  <c r="F136" i="5" s="1"/>
  <c r="G76" i="5"/>
  <c r="C77" i="5" s="1"/>
  <c r="G77" i="5" s="1"/>
  <c r="C78" i="5" s="1"/>
  <c r="G78" i="5" s="1"/>
  <c r="C79" i="5" s="1"/>
  <c r="G79" i="5" s="1"/>
  <c r="C80" i="5" s="1"/>
  <c r="G80" i="5" l="1"/>
  <c r="C81" i="5" s="1"/>
  <c r="G81" i="5" s="1"/>
  <c r="C82" i="5" s="1"/>
  <c r="G82" i="5" s="1"/>
  <c r="C83" i="5" s="1"/>
  <c r="G83" i="5" s="1"/>
  <c r="C84" i="5" s="1"/>
  <c r="G84" i="5" s="1"/>
  <c r="C85" i="5" s="1"/>
  <c r="G85" i="5" s="1"/>
  <c r="C86" i="5" s="1"/>
  <c r="G86" i="5" s="1"/>
  <c r="C87" i="5" s="1"/>
  <c r="G87" i="5" s="1"/>
  <c r="C88" i="5" s="1"/>
  <c r="G88" i="5" s="1"/>
  <c r="C89" i="5" s="1"/>
  <c r="G89" i="5" l="1"/>
  <c r="C90" i="5" s="1"/>
  <c r="G90" i="5" s="1"/>
  <c r="C91" i="5" s="1"/>
  <c r="G91" i="5" s="1"/>
  <c r="C92" i="5" s="1"/>
  <c r="G92" i="5" s="1"/>
  <c r="C93" i="5" s="1"/>
  <c r="G93" i="5" s="1"/>
  <c r="C94" i="5" s="1"/>
  <c r="G94" i="5" s="1"/>
  <c r="C95" i="5" s="1"/>
  <c r="G95" i="5" s="1"/>
  <c r="C96" i="5" s="1"/>
  <c r="G96" i="5" s="1"/>
  <c r="C97" i="5" s="1"/>
  <c r="G97" i="5" l="1"/>
  <c r="C98" i="5" s="1"/>
  <c r="G98" i="5" s="1"/>
  <c r="C99" i="5" s="1"/>
  <c r="G99" i="5" s="1"/>
  <c r="C100" i="5" s="1"/>
  <c r="G100" i="5" l="1"/>
  <c r="C101" i="5" s="1"/>
  <c r="G101" i="5" l="1"/>
  <c r="C102" i="5" s="1"/>
  <c r="G102" i="5" s="1"/>
  <c r="C103" i="5" s="1"/>
  <c r="G103" i="5" l="1"/>
  <c r="C104" i="5" s="1"/>
  <c r="G104" i="5" s="1"/>
  <c r="C105" i="5" s="1"/>
  <c r="G105" i="5" l="1"/>
  <c r="C106" i="5" s="1"/>
  <c r="G106" i="5" s="1"/>
  <c r="C107" i="5" s="1"/>
  <c r="G107" i="5" s="1"/>
  <c r="C108" i="5" s="1"/>
  <c r="G108" i="5" s="1"/>
  <c r="C109" i="5" s="1"/>
  <c r="G109" i="5" l="1"/>
  <c r="C110" i="5" s="1"/>
  <c r="G110" i="5" s="1"/>
  <c r="C111" i="5" s="1"/>
  <c r="G111" i="5" s="1"/>
  <c r="C112" i="5" s="1"/>
  <c r="G112" i="5" s="1"/>
  <c r="C113" i="5" s="1"/>
  <c r="G113" i="5" s="1"/>
  <c r="C114" i="5" s="1"/>
  <c r="G114" i="5" l="1"/>
  <c r="C115" i="5" s="1"/>
  <c r="G115" i="5" s="1"/>
  <c r="C116" i="5" s="1"/>
  <c r="G116" i="5" s="1"/>
  <c r="C117" i="5" s="1"/>
  <c r="G117" i="5" l="1"/>
  <c r="C118" i="5" s="1"/>
  <c r="G118" i="5" s="1"/>
  <c r="C119" i="5" s="1"/>
  <c r="G119" i="5" s="1"/>
  <c r="C120" i="5" s="1"/>
  <c r="G120" i="5" l="1"/>
  <c r="C121" i="5" s="1"/>
  <c r="G121" i="5" s="1"/>
  <c r="C122" i="5" s="1"/>
  <c r="G122" i="5" l="1"/>
  <c r="C123" i="5" s="1"/>
  <c r="G123" i="5" s="1"/>
  <c r="C124" i="5" s="1"/>
  <c r="G124" i="5" s="1"/>
  <c r="C125" i="5" s="1"/>
  <c r="G125" i="5" s="1"/>
  <c r="C126" i="5" s="1"/>
  <c r="G126" i="5" s="1"/>
  <c r="C127" i="5" s="1"/>
  <c r="G127" i="5" s="1"/>
  <c r="C128" i="5" s="1"/>
  <c r="G128" i="5" s="1"/>
  <c r="C129" i="5" s="1"/>
  <c r="G129" i="5" s="1"/>
  <c r="C130" i="5" s="1"/>
  <c r="G130" i="5" l="1"/>
  <c r="C131" i="5" s="1"/>
  <c r="G131" i="5" s="1"/>
  <c r="C132" i="5" s="1"/>
  <c r="G132" i="5" l="1"/>
  <c r="C133" i="5" s="1"/>
  <c r="G133" i="5" s="1"/>
  <c r="C134" i="5" s="1"/>
  <c r="G134" i="5" l="1"/>
  <c r="C135" i="5" s="1"/>
  <c r="G135" i="5" s="1"/>
  <c r="C136" i="5" s="1"/>
  <c r="G136" i="5" s="1"/>
</calcChain>
</file>

<file path=xl/sharedStrings.xml><?xml version="1.0" encoding="utf-8"?>
<sst xmlns="http://schemas.openxmlformats.org/spreadsheetml/2006/main" count="149" uniqueCount="82">
  <si>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</si>
  <si>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</si>
  <si>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</si>
  <si>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</si>
  <si>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</si>
  <si>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</si>
  <si>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</si>
  <si>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</si>
  <si>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</si>
  <si>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</si>
  <si>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</si>
  <si>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</si>
  <si>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</si>
  <si>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</si>
  <si>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</si>
  <si>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</si>
  <si>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</si>
  <si>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</si>
  <si>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 xml:space="preserve">Üüriteenused ja üür  </t>
  </si>
  <si>
    <t>Kõrvalteenused ja kõrvalteenuste tasud</t>
  </si>
  <si>
    <t>Üür ja kõrvalteenuste tasud kokku ilma käibemaksuta (kuus)</t>
  </si>
  <si>
    <t>kuud</t>
  </si>
  <si>
    <t>Üüripind (hooned)</t>
  </si>
  <si>
    <t xml:space="preserve">Muutmise alus </t>
  </si>
  <si>
    <t>Tarbimisteenused</t>
  </si>
  <si>
    <t>ÜÜR JA KÕRVALTEENUSTE TASUD KÄIBEMAKSUTA (perioodil)</t>
  </si>
  <si>
    <t>ÜÜR JA KÕRVALTEENUSTE TASUD KOOS KÄIBEMAKSUGA (perioodil)</t>
  </si>
  <si>
    <r>
      <t>m</t>
    </r>
    <r>
      <rPr>
        <b/>
        <vertAlign val="superscript"/>
        <sz val="11"/>
        <color indexed="8"/>
        <rFont val="Times New Roman"/>
        <family val="1"/>
      </rPr>
      <t>2</t>
    </r>
  </si>
  <si>
    <r>
      <t>EUR/m</t>
    </r>
    <r>
      <rPr>
        <b/>
        <vertAlign val="superscript"/>
        <sz val="11"/>
        <color indexed="8"/>
        <rFont val="Times New Roman"/>
        <family val="1"/>
      </rPr>
      <t>2</t>
    </r>
  </si>
  <si>
    <t>Tugiteenused (710-720, 740)</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</si>
  <si>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</si>
  <si>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</si>
  <si>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</si>
  <si>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</si>
  <si>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</si>
  <si>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</si>
  <si>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</si>
  <si>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</si>
  <si>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</si>
  <si>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</si>
  <si>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</si>
  <si>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</si>
  <si>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</si>
  <si>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</si>
  <si>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</si>
  <si>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</si>
  <si>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üürnik 1</t>
  </si>
  <si>
    <t>üürnik 2</t>
  </si>
  <si>
    <t>üürnik 3</t>
  </si>
  <si>
    <t>üürnik 4</t>
  </si>
  <si>
    <t>üürnik 5</t>
  </si>
  <si>
    <t>Remonttööd</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</si>
  <si>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</si>
  <si>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Teenuse hinna muutus</t>
  </si>
  <si>
    <t>Teenuse hinna, tarbimise muutus</t>
  </si>
  <si>
    <t>Heakord (310-360)</t>
  </si>
  <si>
    <t xml:space="preserve">Kapitalikomponendi annuiteetmaksegraafik - </t>
  </si>
  <si>
    <t>Ei indekseerita</t>
  </si>
  <si>
    <t>Lisa 3</t>
  </si>
  <si>
    <t>Kapitali tulumäär 2021 I pa</t>
  </si>
  <si>
    <t>Politsei- ja Piirivalveamet</t>
  </si>
  <si>
    <t xml:space="preserve"> Indekseerimine* alates 01.01.2023.a, 31.dets THI, max 3% aastas</t>
  </si>
  <si>
    <t>Tasumine tegeliku kulu alusel, esitatud kuluprognoos</t>
  </si>
  <si>
    <t>üürilepingule nr KPJ-4/2021-45</t>
  </si>
  <si>
    <t>Ei sisalda kai nr 1 ja slipi remonti</t>
  </si>
  <si>
    <t>01.04.2021 - 31.05.2021</t>
  </si>
  <si>
    <t>01.06.2021 - 07.06.2021</t>
  </si>
  <si>
    <t>08.06.2021 - 30.06.2021</t>
  </si>
  <si>
    <t>01.07.2021 - 31.12.2022</t>
  </si>
  <si>
    <t>Kapitalikomponent (bilansiline, Suur-Lootsi tn 1a)</t>
  </si>
  <si>
    <t>Kapitalikomponent (bilansiline, Suur-Lootsi tn 1e)</t>
  </si>
  <si>
    <t>-</t>
  </si>
  <si>
    <t>7 päeva</t>
  </si>
  <si>
    <t>2 kuud</t>
  </si>
  <si>
    <t>23 päeva</t>
  </si>
  <si>
    <t>18 kuud</t>
  </si>
  <si>
    <t>sh Suur-Lootsi tn 1a</t>
  </si>
  <si>
    <t>sh Suur-Lootsi tn 1e</t>
  </si>
  <si>
    <t>Ida-Viru maakond, Narva-Jõesuu linn, Suur-Lootsi tn 1a ja 1e</t>
  </si>
  <si>
    <t>01.01.2023 - 31.12.2023</t>
  </si>
  <si>
    <t>12 kuud</t>
  </si>
  <si>
    <t>Üür ja kõrvalteenuste tasu 08.06.2021 - 31.12.2023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</si>
</sst>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00%"/>
    <numFmt numFmtId="167" formatCode="d&quot;.&quot;mm&quot;.&quot;yyyy"/>
    <numFmt numFmtId="168" formatCode="#,##0.00&quot; &quot;;[Red]&quot;-&quot;#,##0.00&quot; &quot;"/>
    <numFmt numFmtId="169" formatCode="0.0%"/>
  </numFmts>
  <fonts count="27"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thin">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s>
  <cellStyleXfs count="3">
    <xf numFmtId="0" fontId="0" fillId="0" borderId="0"/>
    <xf numFmtId="0" fontId="6" fillId="0" borderId="0"/>
    <xf numFmtId="9" fontId="5" fillId="0" borderId="0" applyFont="0" applyFill="0" applyBorder="0" applyAlignment="0" applyProtection="0"/>
  </cellStyleXfs>
  <cellXfs count="211">
    <xf numFmtId="0" fontId="0" fillId="0" borderId="0" xfId="0"/>
    <xf numFmtId="0" fontId="8" fillId="0" borderId="0" xfId="0" applyFont="1"/>
    <xf numFmtId="0" fontId="9" fillId="0" borderId="0" xfId="0" applyFont="1"/>
    <xf numFmtId="0" fontId="8" fillId="0" borderId="0" xfId="0" applyFont="1" applyFill="1"/>
    <xf numFmtId="0" fontId="8" fillId="0" borderId="0" xfId="0" applyFont="1" applyAlignment="1">
      <alignment horizontal="right"/>
    </xf>
    <xf numFmtId="0" fontId="2" fillId="0" borderId="1" xfId="0" applyFont="1" applyFill="1" applyBorder="1"/>
    <xf numFmtId="0" fontId="10" fillId="0" borderId="1" xfId="0" applyFont="1" applyBorder="1" applyAlignment="1">
      <alignment horizontal="right"/>
    </xf>
    <xf numFmtId="164" fontId="2" fillId="0" borderId="1" xfId="0" applyNumberFormat="1" applyFont="1" applyFill="1" applyBorder="1" applyAlignment="1">
      <alignment horizontal="right"/>
    </xf>
    <xf numFmtId="0" fontId="10" fillId="0" borderId="1" xfId="0" applyFont="1" applyBorder="1"/>
    <xf numFmtId="0" fontId="10" fillId="0" borderId="0"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applyBorder="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Border="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Border="1" applyAlignment="1">
      <alignment horizontal="right"/>
    </xf>
    <xf numFmtId="4" fontId="10" fillId="0" borderId="10" xfId="0" applyNumberFormat="1" applyFont="1" applyFill="1" applyBorder="1" applyAlignment="1">
      <alignment horizontal="right"/>
    </xf>
    <xf numFmtId="4" fontId="10" fillId="0" borderId="0" xfId="0" applyNumberFormat="1" applyFont="1" applyFill="1" applyBorder="1" applyAlignment="1">
      <alignment horizontal="right"/>
    </xf>
    <xf numFmtId="9" fontId="2" fillId="0" borderId="0" xfId="0" applyNumberFormat="1" applyFont="1" applyFill="1" applyBorder="1" applyAlignment="1">
      <alignment horizontal="left"/>
    </xf>
    <xf numFmtId="4" fontId="10" fillId="0" borderId="9" xfId="0" applyNumberFormat="1" applyFont="1" applyBorder="1"/>
    <xf numFmtId="3" fontId="10" fillId="0" borderId="0" xfId="0" applyNumberFormat="1" applyFont="1" applyBorder="1" applyAlignment="1">
      <alignment horizontal="right"/>
    </xf>
    <xf numFmtId="4" fontId="10" fillId="0" borderId="0" xfId="0" applyNumberFormat="1" applyFont="1" applyBorder="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applyBorder="1"/>
    <xf numFmtId="4" fontId="2" fillId="0" borderId="0" xfId="0" applyNumberFormat="1" applyFont="1" applyBorder="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Fill="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applyBorder="1"/>
    <xf numFmtId="0" fontId="0" fillId="3" borderId="0" xfId="0" applyFill="1"/>
    <xf numFmtId="167" fontId="15" fillId="5" borderId="0" xfId="1" applyNumberFormat="1" applyFont="1" applyFill="1"/>
    <xf numFmtId="0" fontId="6" fillId="5" borderId="0" xfId="1" applyFill="1"/>
    <xf numFmtId="168" fontId="6" fillId="5" borderId="0" xfId="1" applyNumberFormat="1" applyFill="1"/>
    <xf numFmtId="0" fontId="7" fillId="3" borderId="0" xfId="0" applyFont="1" applyFill="1" applyBorder="1" applyProtection="1">
      <protection hidden="1"/>
    </xf>
    <xf numFmtId="0" fontId="0" fillId="3" borderId="0" xfId="0" applyFill="1" applyBorder="1" applyProtection="1">
      <protection locked="0" hidden="1"/>
    </xf>
    <xf numFmtId="164" fontId="0" fillId="3" borderId="0" xfId="0" applyNumberFormat="1" applyFill="1" applyBorder="1" applyProtection="1">
      <protection hidden="1"/>
    </xf>
    <xf numFmtId="164" fontId="7" fillId="3" borderId="0" xfId="0" applyNumberFormat="1" applyFont="1" applyFill="1" applyBorder="1" applyProtection="1">
      <protection hidden="1"/>
    </xf>
    <xf numFmtId="2"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6" fillId="0" borderId="0" xfId="0" applyFont="1"/>
    <xf numFmtId="4" fontId="8" fillId="0" borderId="6" xfId="0" applyNumberFormat="1" applyFont="1" applyFill="1" applyBorder="1" applyAlignment="1">
      <alignment vertical="center" wrapText="1"/>
    </xf>
    <xf numFmtId="4" fontId="17" fillId="3" borderId="21" xfId="0" applyNumberFormat="1" applyFont="1" applyFill="1" applyBorder="1" applyAlignment="1">
      <alignment vertical="center" wrapText="1"/>
    </xf>
    <xf numFmtId="4" fontId="18" fillId="4" borderId="14" xfId="0" applyNumberFormat="1" applyFont="1" applyFill="1" applyBorder="1" applyAlignment="1">
      <alignment horizontal="right"/>
    </xf>
    <xf numFmtId="4" fontId="18" fillId="4" borderId="15" xfId="0" applyNumberFormat="1" applyFont="1" applyFill="1" applyBorder="1" applyAlignment="1">
      <alignment horizontal="right"/>
    </xf>
    <xf numFmtId="3" fontId="2" fillId="0" borderId="1" xfId="0" applyNumberFormat="1" applyFont="1" applyFill="1" applyBorder="1" applyAlignment="1">
      <alignment horizontal="right"/>
    </xf>
    <xf numFmtId="0" fontId="21" fillId="0" borderId="0" xfId="0" applyFont="1" applyAlignment="1">
      <alignment horizontal="right"/>
    </xf>
    <xf numFmtId="0" fontId="21" fillId="0" borderId="0" xfId="0" applyFont="1" applyFill="1" applyAlignment="1">
      <alignment horizontal="right"/>
    </xf>
    <xf numFmtId="4" fontId="8" fillId="0" borderId="6" xfId="0" applyNumberFormat="1" applyFont="1" applyFill="1" applyBorder="1" applyAlignment="1">
      <alignment horizontal="right" wrapText="1"/>
    </xf>
    <xf numFmtId="4" fontId="17" fillId="3" borderId="6" xfId="0" applyNumberFormat="1" applyFont="1" applyFill="1" applyBorder="1" applyAlignment="1">
      <alignment horizontal="right" wrapText="1"/>
    </xf>
    <xf numFmtId="0" fontId="4" fillId="3" borderId="0" xfId="1" applyFont="1" applyFill="1"/>
    <xf numFmtId="0" fontId="22" fillId="3" borderId="0" xfId="0" applyFont="1" applyFill="1"/>
    <xf numFmtId="0" fontId="22" fillId="7" borderId="0" xfId="0" applyFont="1" applyFill="1" applyBorder="1" applyProtection="1">
      <protection hidden="1"/>
    </xf>
    <xf numFmtId="0" fontId="22" fillId="7" borderId="0" xfId="0" applyFont="1" applyFill="1"/>
    <xf numFmtId="0" fontId="23" fillId="5" borderId="0" xfId="1" applyFont="1" applyFill="1"/>
    <xf numFmtId="4" fontId="23" fillId="5" borderId="0" xfId="1" applyNumberFormat="1" applyFont="1" applyFill="1"/>
    <xf numFmtId="0" fontId="22" fillId="7" borderId="0" xfId="0" applyFont="1" applyFill="1" applyBorder="1" applyProtection="1">
      <protection locked="0" hidden="1"/>
    </xf>
    <xf numFmtId="164" fontId="22" fillId="7" borderId="0" xfId="0" applyNumberFormat="1" applyFont="1" applyFill="1" applyBorder="1" applyProtection="1">
      <protection hidden="1"/>
    </xf>
    <xf numFmtId="169" fontId="22" fillId="7" borderId="0" xfId="2" applyNumberFormat="1" applyFont="1" applyFill="1"/>
    <xf numFmtId="4" fontId="22" fillId="3" borderId="0" xfId="0" applyNumberFormat="1" applyFont="1" applyFill="1"/>
    <xf numFmtId="4" fontId="4" fillId="5" borderId="0" xfId="1" applyNumberFormat="1" applyFont="1" applyFill="1"/>
    <xf numFmtId="168" fontId="22" fillId="3" borderId="0" xfId="0" applyNumberFormat="1" applyFont="1" applyFill="1"/>
    <xf numFmtId="0" fontId="4" fillId="6" borderId="27" xfId="1" applyFont="1" applyFill="1" applyBorder="1"/>
    <xf numFmtId="0" fontId="4" fillId="5" borderId="28" xfId="1" applyFont="1" applyFill="1" applyBorder="1"/>
    <xf numFmtId="0" fontId="22" fillId="3" borderId="28" xfId="0" applyFont="1" applyFill="1" applyBorder="1"/>
    <xf numFmtId="167" fontId="4" fillId="6" borderId="28" xfId="1" applyNumberFormat="1" applyFont="1" applyFill="1" applyBorder="1"/>
    <xf numFmtId="0" fontId="4" fillId="6" borderId="29" xfId="1" applyFont="1" applyFill="1" applyBorder="1"/>
    <xf numFmtId="0" fontId="24" fillId="3" borderId="0" xfId="0" applyFont="1" applyFill="1" applyBorder="1" applyProtection="1">
      <protection hidden="1"/>
    </xf>
    <xf numFmtId="0" fontId="4" fillId="6" borderId="30" xfId="1" applyFont="1" applyFill="1" applyBorder="1"/>
    <xf numFmtId="0" fontId="4" fillId="5" borderId="0" xfId="1" applyFont="1" applyFill="1" applyBorder="1"/>
    <xf numFmtId="0" fontId="22" fillId="3" borderId="0" xfId="0" applyFont="1" applyFill="1" applyBorder="1"/>
    <xf numFmtId="0" fontId="4" fillId="6" borderId="0" xfId="1" applyFont="1" applyFill="1" applyBorder="1"/>
    <xf numFmtId="0" fontId="4" fillId="6" borderId="31" xfId="1" applyFont="1" applyFill="1" applyBorder="1"/>
    <xf numFmtId="164" fontId="22" fillId="3" borderId="0" xfId="0" applyNumberFormat="1" applyFont="1" applyFill="1" applyBorder="1" applyProtection="1">
      <protection hidden="1"/>
    </xf>
    <xf numFmtId="167" fontId="22" fillId="3" borderId="0" xfId="0" applyNumberFormat="1" applyFont="1" applyFill="1" applyBorder="1"/>
    <xf numFmtId="3" fontId="4" fillId="6" borderId="0" xfId="1" applyNumberFormat="1" applyFont="1" applyFill="1" applyBorder="1"/>
    <xf numFmtId="0" fontId="24" fillId="7" borderId="0" xfId="0" applyFont="1" applyFill="1" applyBorder="1" applyProtection="1">
      <protection hidden="1"/>
    </xf>
    <xf numFmtId="164" fontId="24" fillId="7" borderId="0" xfId="0" applyNumberFormat="1" applyFont="1" applyFill="1" applyBorder="1" applyProtection="1">
      <protection hidden="1"/>
    </xf>
    <xf numFmtId="10" fontId="4" fillId="6" borderId="0" xfId="2" applyNumberFormat="1" applyFont="1" applyFill="1" applyBorder="1"/>
    <xf numFmtId="164" fontId="24" fillId="3" borderId="0" xfId="0" applyNumberFormat="1" applyFont="1" applyFill="1" applyBorder="1" applyProtection="1">
      <protection hidden="1"/>
    </xf>
    <xf numFmtId="4" fontId="4" fillId="6" borderId="0" xfId="1" applyNumberFormat="1" applyFont="1" applyFill="1" applyBorder="1"/>
    <xf numFmtId="0" fontId="22" fillId="3" borderId="0" xfId="0" applyFont="1" applyFill="1" applyBorder="1" applyProtection="1">
      <protection locked="0" hidden="1"/>
    </xf>
    <xf numFmtId="0" fontId="4" fillId="6" borderId="24" xfId="1" applyFont="1" applyFill="1" applyBorder="1"/>
    <xf numFmtId="0" fontId="4" fillId="5" borderId="32" xfId="1" applyFont="1" applyFill="1" applyBorder="1"/>
    <xf numFmtId="0" fontId="22" fillId="3" borderId="32" xfId="0" applyFont="1" applyFill="1" applyBorder="1"/>
    <xf numFmtId="166" fontId="4" fillId="6" borderId="32" xfId="1" applyNumberFormat="1" applyFont="1" applyFill="1" applyBorder="1"/>
    <xf numFmtId="0" fontId="4" fillId="6" borderId="26" xfId="1" applyFont="1" applyFill="1" applyBorder="1"/>
    <xf numFmtId="166" fontId="4" fillId="6" borderId="0" xfId="1" applyNumberFormat="1" applyFont="1" applyFill="1" applyBorder="1"/>
    <xf numFmtId="0" fontId="25" fillId="5" borderId="38" xfId="1" applyFont="1" applyFill="1" applyBorder="1" applyAlignment="1">
      <alignment horizontal="right"/>
    </xf>
    <xf numFmtId="167" fontId="26" fillId="5" borderId="0" xfId="1" applyNumberFormat="1" applyFont="1" applyFill="1"/>
    <xf numFmtId="168" fontId="4" fillId="5" borderId="0" xfId="1" applyNumberFormat="1" applyFont="1" applyFill="1"/>
    <xf numFmtId="2" fontId="6" fillId="5" borderId="0" xfId="1" applyNumberFormat="1" applyFill="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1" xfId="0" applyFont="1" applyBorder="1" applyAlignment="1"/>
    <xf numFmtId="0" fontId="8" fillId="0" borderId="16" xfId="0" applyFont="1" applyBorder="1" applyAlignment="1"/>
    <xf numFmtId="4" fontId="8" fillId="0" borderId="33" xfId="0" applyNumberFormat="1" applyFont="1" applyFill="1" applyBorder="1" applyAlignment="1">
      <alignment horizontal="center" vertical="center" wrapText="1"/>
    </xf>
    <xf numFmtId="0" fontId="10" fillId="0" borderId="0" xfId="0" applyFont="1" applyBorder="1" applyAlignment="1">
      <alignment horizontal="left" wrapText="1"/>
    </xf>
    <xf numFmtId="0" fontId="9" fillId="0" borderId="0" xfId="0" applyFont="1" applyAlignment="1">
      <alignment horizontal="left" wrapText="1"/>
    </xf>
    <xf numFmtId="4" fontId="8" fillId="0" borderId="0" xfId="0" applyNumberFormat="1" applyFont="1" applyFill="1" applyBorder="1" applyAlignment="1">
      <alignment wrapText="1"/>
    </xf>
    <xf numFmtId="4" fontId="10" fillId="2" borderId="8" xfId="0" applyNumberFormat="1" applyFont="1" applyFill="1" applyBorder="1" applyAlignment="1">
      <alignment horizontal="right"/>
    </xf>
    <xf numFmtId="4" fontId="10" fillId="3" borderId="8" xfId="0" applyNumberFormat="1" applyFont="1" applyFill="1" applyBorder="1" applyAlignment="1">
      <alignment horizontal="right"/>
    </xf>
    <xf numFmtId="4" fontId="17" fillId="3" borderId="28" xfId="0" applyNumberFormat="1" applyFont="1" applyFill="1" applyBorder="1" applyAlignment="1">
      <alignment vertical="center" wrapText="1"/>
    </xf>
    <xf numFmtId="4" fontId="17" fillId="3" borderId="8" xfId="0" applyNumberFormat="1" applyFont="1" applyFill="1" applyBorder="1" applyAlignment="1">
      <alignment vertical="center" wrapText="1"/>
    </xf>
    <xf numFmtId="4" fontId="18" fillId="4" borderId="39" xfId="0" applyNumberFormat="1" applyFont="1" applyFill="1" applyBorder="1" applyAlignment="1">
      <alignment horizontal="right"/>
    </xf>
    <xf numFmtId="0" fontId="10" fillId="0" borderId="0" xfId="0" applyFont="1" applyBorder="1" applyAlignment="1">
      <alignment horizontal="right"/>
    </xf>
    <xf numFmtId="3" fontId="2" fillId="0" borderId="28" xfId="0" applyNumberFormat="1" applyFont="1" applyFill="1" applyBorder="1" applyAlignment="1">
      <alignment horizontal="right"/>
    </xf>
    <xf numFmtId="4" fontId="8" fillId="0" borderId="42" xfId="0" applyNumberFormat="1" applyFont="1" applyFill="1" applyBorder="1" applyAlignment="1">
      <alignment wrapText="1"/>
    </xf>
    <xf numFmtId="4" fontId="8" fillId="0" borderId="10" xfId="0" applyNumberFormat="1" applyFont="1" applyFill="1" applyBorder="1" applyAlignment="1">
      <alignment wrapText="1"/>
    </xf>
    <xf numFmtId="4" fontId="17" fillId="3" borderId="42" xfId="0" applyNumberFormat="1" applyFont="1" applyFill="1" applyBorder="1" applyAlignment="1">
      <alignment vertical="center" wrapText="1"/>
    </xf>
    <xf numFmtId="4" fontId="17" fillId="3" borderId="5" xfId="0" applyNumberFormat="1" applyFont="1" applyFill="1" applyBorder="1" applyAlignment="1">
      <alignment vertical="center" wrapText="1"/>
    </xf>
    <xf numFmtId="4" fontId="17" fillId="3" borderId="10" xfId="0" applyNumberFormat="1" applyFont="1" applyFill="1" applyBorder="1" applyAlignment="1">
      <alignment vertical="center" wrapText="1"/>
    </xf>
    <xf numFmtId="4" fontId="2" fillId="0" borderId="10" xfId="0" applyNumberFormat="1" applyFont="1" applyBorder="1"/>
    <xf numFmtId="4" fontId="2" fillId="0" borderId="14" xfId="0" applyNumberFormat="1" applyFont="1" applyBorder="1"/>
    <xf numFmtId="0" fontId="9" fillId="0" borderId="22" xfId="0" applyFont="1" applyBorder="1" applyAlignment="1">
      <alignment horizontal="left" wrapText="1"/>
    </xf>
    <xf numFmtId="4" fontId="18" fillId="4" borderId="11" xfId="0" applyNumberFormat="1" applyFont="1" applyFill="1" applyBorder="1" applyAlignment="1">
      <alignment horizontal="right"/>
    </xf>
    <xf numFmtId="4" fontId="18" fillId="4" borderId="13" xfId="0" applyNumberFormat="1" applyFont="1" applyFill="1" applyBorder="1" applyAlignment="1">
      <alignment horizontal="right"/>
    </xf>
    <xf numFmtId="4" fontId="8" fillId="0" borderId="33" xfId="0" applyNumberFormat="1" applyFont="1" applyFill="1" applyBorder="1" applyAlignment="1">
      <alignment wrapText="1"/>
    </xf>
    <xf numFmtId="4" fontId="8" fillId="0" borderId="35" xfId="0" applyNumberFormat="1" applyFont="1" applyFill="1" applyBorder="1" applyAlignment="1">
      <alignment wrapText="1"/>
    </xf>
    <xf numFmtId="4" fontId="8" fillId="0" borderId="34" xfId="0" applyNumberFormat="1" applyFont="1" applyFill="1" applyBorder="1" applyAlignment="1">
      <alignment wrapText="1"/>
    </xf>
    <xf numFmtId="4" fontId="17" fillId="3" borderId="33" xfId="0" applyNumberFormat="1" applyFont="1" applyFill="1" applyBorder="1" applyAlignment="1">
      <alignment vertical="center" wrapText="1"/>
    </xf>
    <xf numFmtId="4" fontId="17" fillId="3" borderId="6" xfId="0" applyNumberFormat="1" applyFont="1" applyFill="1" applyBorder="1" applyAlignment="1">
      <alignment vertical="center" wrapText="1"/>
    </xf>
    <xf numFmtId="4" fontId="17" fillId="3" borderId="35" xfId="0" applyNumberFormat="1" applyFont="1" applyFill="1" applyBorder="1" applyAlignment="1">
      <alignment vertical="center" wrapText="1"/>
    </xf>
    <xf numFmtId="4" fontId="8" fillId="0" borderId="6" xfId="0" applyNumberFormat="1" applyFont="1" applyFill="1" applyBorder="1" applyAlignment="1">
      <alignment wrapText="1"/>
    </xf>
    <xf numFmtId="4" fontId="8" fillId="0" borderId="36" xfId="0" applyNumberFormat="1" applyFont="1" applyFill="1" applyBorder="1" applyAlignment="1">
      <alignment wrapText="1"/>
    </xf>
    <xf numFmtId="4" fontId="17" fillId="3" borderId="36" xfId="0" applyNumberFormat="1" applyFont="1" applyFill="1" applyBorder="1" applyAlignment="1">
      <alignment vertical="center" wrapText="1"/>
    </xf>
    <xf numFmtId="4" fontId="8" fillId="0" borderId="21" xfId="0" applyNumberFormat="1" applyFont="1" applyFill="1" applyBorder="1" applyAlignment="1">
      <alignment horizontal="right" wrapText="1"/>
    </xf>
    <xf numFmtId="4" fontId="8" fillId="0" borderId="0" xfId="0" applyNumberFormat="1" applyFont="1"/>
    <xf numFmtId="4" fontId="14" fillId="5" borderId="0" xfId="1" applyNumberFormat="1" applyFont="1" applyFill="1" applyAlignment="1">
      <alignment horizontal="right"/>
    </xf>
    <xf numFmtId="4" fontId="4" fillId="5" borderId="0" xfId="1" applyNumberFormat="1" applyFont="1" applyFill="1" applyAlignment="1">
      <alignment horizontal="right"/>
    </xf>
    <xf numFmtId="4" fontId="4" fillId="3" borderId="0" xfId="1" applyNumberFormat="1" applyFont="1" applyFill="1"/>
    <xf numFmtId="4" fontId="25" fillId="5" borderId="38" xfId="1" applyNumberFormat="1" applyFont="1" applyFill="1" applyBorder="1" applyAlignment="1">
      <alignment horizontal="right"/>
    </xf>
    <xf numFmtId="4" fontId="0" fillId="3" borderId="0" xfId="0" applyNumberFormat="1" applyFill="1"/>
    <xf numFmtId="4" fontId="8" fillId="0" borderId="28" xfId="0" applyNumberFormat="1" applyFont="1" applyFill="1" applyBorder="1" applyAlignment="1">
      <alignment wrapText="1"/>
    </xf>
    <xf numFmtId="4" fontId="8" fillId="0" borderId="32" xfId="0" applyNumberFormat="1" applyFont="1" applyFill="1" applyBorder="1" applyAlignment="1">
      <alignment wrapText="1"/>
    </xf>
    <xf numFmtId="4" fontId="17" fillId="3" borderId="0" xfId="0" applyNumberFormat="1" applyFont="1" applyFill="1" applyBorder="1" applyAlignment="1">
      <alignment vertical="center" wrapText="1"/>
    </xf>
    <xf numFmtId="4" fontId="18" fillId="4" borderId="12" xfId="0" applyNumberFormat="1" applyFont="1" applyFill="1" applyBorder="1" applyAlignment="1">
      <alignment horizontal="right"/>
    </xf>
    <xf numFmtId="0" fontId="10" fillId="0" borderId="39" xfId="0" applyFont="1" applyBorder="1"/>
    <xf numFmtId="4" fontId="8" fillId="0" borderId="29" xfId="0" applyNumberFormat="1" applyFont="1" applyFill="1" applyBorder="1" applyAlignment="1">
      <alignment horizontal="center" vertical="center" wrapText="1"/>
    </xf>
    <xf numFmtId="4" fontId="10" fillId="0" borderId="44" xfId="0" applyNumberFormat="1" applyFont="1" applyBorder="1" applyAlignment="1">
      <alignment horizontal="right"/>
    </xf>
    <xf numFmtId="0" fontId="10" fillId="0" borderId="0" xfId="0" applyFont="1" applyBorder="1" applyAlignment="1">
      <alignment horizontal="left" wrapText="1"/>
    </xf>
    <xf numFmtId="0" fontId="9" fillId="0" borderId="0" xfId="0" applyFont="1" applyAlignment="1">
      <alignment horizontal="left" wrapText="1"/>
    </xf>
    <xf numFmtId="0" fontId="20" fillId="0" borderId="0" xfId="0" applyFont="1" applyAlignment="1">
      <alignment vertical="top" wrapText="1"/>
    </xf>
    <xf numFmtId="0" fontId="8" fillId="0" borderId="41" xfId="0" applyFont="1" applyBorder="1" applyAlignment="1">
      <alignment horizontal="center"/>
    </xf>
    <xf numFmtId="0" fontId="8" fillId="0" borderId="43" xfId="0" applyFont="1" applyBorder="1" applyAlignment="1">
      <alignment horizontal="center"/>
    </xf>
    <xf numFmtId="0" fontId="19" fillId="0" borderId="0" xfId="0" applyFont="1" applyAlignment="1">
      <alignment horizontal="center" wrapText="1"/>
    </xf>
    <xf numFmtId="4" fontId="1" fillId="0" borderId="33" xfId="0" applyNumberFormat="1" applyFont="1" applyFill="1" applyBorder="1" applyAlignment="1">
      <alignment horizontal="center" vertical="center" wrapText="1"/>
    </xf>
    <xf numFmtId="4" fontId="1" fillId="0" borderId="35" xfId="0" applyNumberFormat="1" applyFont="1" applyFill="1" applyBorder="1" applyAlignment="1">
      <alignment horizontal="center" vertical="center" wrapText="1"/>
    </xf>
    <xf numFmtId="4" fontId="1" fillId="0" borderId="34" xfId="0" applyNumberFormat="1" applyFont="1" applyFill="1" applyBorder="1" applyAlignment="1">
      <alignment horizontal="center" vertical="center" wrapText="1"/>
    </xf>
    <xf numFmtId="0" fontId="8"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4" fontId="8" fillId="0" borderId="33" xfId="0" applyNumberFormat="1" applyFont="1" applyFill="1" applyBorder="1" applyAlignment="1">
      <alignment horizontal="center" vertical="center" wrapText="1"/>
    </xf>
    <xf numFmtId="4" fontId="8" fillId="0" borderId="35" xfId="0" applyNumberFormat="1" applyFont="1" applyFill="1" applyBorder="1" applyAlignment="1">
      <alignment horizontal="center" vertical="center" wrapText="1"/>
    </xf>
    <xf numFmtId="0" fontId="8" fillId="0" borderId="40" xfId="0" applyFont="1" applyBorder="1" applyAlignment="1">
      <alignment horizontal="center"/>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8" fillId="0" borderId="1" xfId="0" applyFont="1" applyBorder="1" applyAlignment="1"/>
    <xf numFmtId="0" fontId="8" fillId="0" borderId="16" xfId="0" applyFont="1" applyBorder="1" applyAlignment="1"/>
    <xf numFmtId="0" fontId="8" fillId="0" borderId="8" xfId="0" applyFont="1" applyBorder="1" applyAlignment="1"/>
  </cellXfs>
  <cellStyles count="3">
    <cellStyle name="Normaallaad 4" xfId="1" xr:uid="{00000000-0005-0000-0000-000000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48"/>
  <sheetViews>
    <sheetView tabSelected="1" zoomScale="90" zoomScaleNormal="90" workbookViewId="0">
      <selection activeCell="N10" sqref="N10"/>
    </sheetView>
  </sheetViews>
  <sheetFormatPr defaultColWidth="9.1796875" defaultRowHeight="14" x14ac:dyDescent="0.3"/>
  <cols>
    <col min="1" max="1" width="5.453125" style="1" customWidth="1"/>
    <col min="2" max="2" width="7.7265625" style="1" customWidth="1"/>
    <col min="3" max="3" width="7.81640625" style="1" customWidth="1"/>
    <col min="4" max="4" width="55.453125" style="1" customWidth="1"/>
    <col min="5" max="14" width="16.7265625" style="1" customWidth="1"/>
    <col min="15" max="15" width="25.81640625" style="1" customWidth="1"/>
    <col min="16" max="16" width="35" style="1" customWidth="1"/>
    <col min="17" max="17" width="16.26953125" style="1" customWidth="1"/>
    <col min="18" max="19" width="9.1796875" style="1"/>
    <col min="20" max="20" width="8.54296875" style="1" customWidth="1"/>
    <col min="21" max="21" width="9.1796875" style="1"/>
    <col min="22" max="22" width="11.26953125" style="1" bestFit="1" customWidth="1"/>
    <col min="23" max="23" width="10.1796875" style="1" bestFit="1" customWidth="1"/>
    <col min="24" max="16384" width="9.1796875" style="1"/>
  </cols>
  <sheetData>
    <row r="1" spans="1:23" x14ac:dyDescent="0.3">
      <c r="P1" s="96" t="s">
        <v>58</v>
      </c>
    </row>
    <row r="2" spans="1:23" ht="15" customHeight="1" x14ac:dyDescent="0.3">
      <c r="P2" s="95" t="s">
        <v>63</v>
      </c>
    </row>
    <row r="3" spans="1:23" ht="15" customHeight="1" x14ac:dyDescent="0.3">
      <c r="P3" s="95"/>
    </row>
    <row r="4" spans="1:23" ht="17.5" x14ac:dyDescent="0.35">
      <c r="A4" s="196" t="s">
        <v>81</v>
      </c>
      <c r="B4" s="196"/>
      <c r="C4" s="196"/>
      <c r="D4" s="196"/>
      <c r="E4" s="196"/>
      <c r="F4" s="196"/>
      <c r="G4" s="196"/>
      <c r="H4" s="196"/>
      <c r="I4" s="196"/>
      <c r="J4" s="196"/>
      <c r="K4" s="196"/>
      <c r="L4" s="196"/>
      <c r="M4" s="196"/>
      <c r="N4" s="196"/>
      <c r="O4" s="196"/>
      <c r="P4" s="196"/>
    </row>
    <row r="5" spans="1:23" ht="16.5" customHeight="1" x14ac:dyDescent="0.3">
      <c r="F5" s="3"/>
      <c r="G5" s="3"/>
      <c r="H5" s="3"/>
      <c r="I5" s="3"/>
      <c r="J5" s="3"/>
      <c r="K5" s="3"/>
      <c r="L5" s="3"/>
      <c r="M5" s="3"/>
      <c r="N5" s="3"/>
      <c r="O5" s="3"/>
    </row>
    <row r="6" spans="1:23" x14ac:dyDescent="0.3">
      <c r="C6" s="4" t="s">
        <v>10</v>
      </c>
      <c r="D6" s="8" t="s">
        <v>60</v>
      </c>
      <c r="F6" s="3"/>
      <c r="G6" s="3"/>
      <c r="H6" s="3"/>
      <c r="I6" s="3"/>
      <c r="J6" s="3"/>
      <c r="K6" s="3"/>
      <c r="L6" s="3"/>
      <c r="M6" s="3"/>
      <c r="N6" s="3"/>
      <c r="O6" s="3"/>
      <c r="S6" s="60"/>
      <c r="T6" s="61"/>
    </row>
    <row r="7" spans="1:23" x14ac:dyDescent="0.3">
      <c r="C7" s="4" t="s">
        <v>11</v>
      </c>
      <c r="D7" s="5" t="s">
        <v>78</v>
      </c>
      <c r="F7" s="3"/>
      <c r="G7" s="3"/>
      <c r="H7" s="3"/>
      <c r="I7" s="3"/>
      <c r="J7" s="3"/>
      <c r="K7" s="3"/>
      <c r="L7" s="3"/>
      <c r="M7" s="3"/>
      <c r="N7" s="3"/>
      <c r="O7" s="3"/>
      <c r="P7" s="62"/>
      <c r="S7" s="60"/>
      <c r="T7" s="61"/>
      <c r="V7" s="63"/>
    </row>
    <row r="8" spans="1:23" ht="15.5" x14ac:dyDescent="0.35">
      <c r="F8" s="3"/>
      <c r="G8" s="3"/>
      <c r="H8" s="3"/>
      <c r="I8" s="3"/>
      <c r="J8" s="3"/>
      <c r="K8" s="3"/>
      <c r="L8" s="3"/>
      <c r="M8" s="3"/>
      <c r="N8" s="3"/>
      <c r="O8" s="3"/>
      <c r="P8" s="2"/>
      <c r="Q8" s="10"/>
      <c r="R8" s="10"/>
      <c r="S8" s="60"/>
      <c r="T8" s="61"/>
      <c r="U8" s="4"/>
      <c r="V8" s="63"/>
    </row>
    <row r="9" spans="1:23" ht="16.5" x14ac:dyDescent="0.3">
      <c r="D9" s="6" t="s">
        <v>22</v>
      </c>
      <c r="E9" s="7">
        <v>812.1</v>
      </c>
      <c r="F9" s="8" t="s">
        <v>27</v>
      </c>
      <c r="G9" s="9"/>
      <c r="H9" s="9"/>
      <c r="I9" s="9"/>
      <c r="J9" s="9"/>
      <c r="K9" s="9"/>
      <c r="L9" s="9"/>
      <c r="M9" s="9"/>
      <c r="N9" s="9"/>
      <c r="O9" s="9"/>
      <c r="R9" s="64"/>
    </row>
    <row r="10" spans="1:23" ht="16.5" x14ac:dyDescent="0.3">
      <c r="D10" s="6" t="s">
        <v>15</v>
      </c>
      <c r="E10" s="94">
        <f>E11+E12</f>
        <v>2830</v>
      </c>
      <c r="F10" s="8" t="s">
        <v>27</v>
      </c>
      <c r="G10" s="9"/>
      <c r="H10" s="9"/>
      <c r="I10" s="9"/>
      <c r="J10" s="9"/>
      <c r="K10" s="9"/>
      <c r="L10" s="9"/>
      <c r="M10" s="9"/>
      <c r="N10" s="9"/>
      <c r="O10" s="9"/>
      <c r="Q10" s="10"/>
      <c r="R10" s="65"/>
      <c r="U10" s="10"/>
    </row>
    <row r="11" spans="1:23" ht="16.5" x14ac:dyDescent="0.3">
      <c r="D11" s="6" t="s">
        <v>76</v>
      </c>
      <c r="E11" s="157">
        <v>2604</v>
      </c>
      <c r="F11" s="8" t="s">
        <v>27</v>
      </c>
      <c r="G11" s="9"/>
      <c r="H11" s="9"/>
      <c r="I11" s="9"/>
      <c r="J11" s="9"/>
      <c r="K11" s="9"/>
      <c r="L11" s="9"/>
      <c r="M11" s="9"/>
      <c r="N11" s="9"/>
      <c r="O11" s="9"/>
      <c r="Q11" s="10"/>
      <c r="R11" s="65"/>
      <c r="U11" s="10"/>
    </row>
    <row r="12" spans="1:23" ht="16.5" x14ac:dyDescent="0.3">
      <c r="D12" s="6" t="s">
        <v>77</v>
      </c>
      <c r="E12" s="157">
        <v>226</v>
      </c>
      <c r="F12" s="8" t="s">
        <v>27</v>
      </c>
      <c r="G12" s="9"/>
      <c r="H12" s="9"/>
      <c r="I12" s="9"/>
      <c r="J12" s="9"/>
      <c r="K12" s="9"/>
      <c r="L12" s="9"/>
      <c r="M12" s="9"/>
      <c r="N12" s="9"/>
      <c r="O12" s="9"/>
      <c r="Q12" s="10"/>
      <c r="R12" s="65"/>
      <c r="U12" s="10"/>
    </row>
    <row r="13" spans="1:23" ht="14.5" thickBot="1" x14ac:dyDescent="0.35">
      <c r="D13" s="156"/>
      <c r="E13" s="157"/>
      <c r="F13" s="9"/>
      <c r="G13" s="9"/>
      <c r="H13" s="9"/>
      <c r="I13" s="9"/>
      <c r="J13" s="9"/>
      <c r="K13" s="9"/>
      <c r="L13" s="9"/>
      <c r="M13" s="188"/>
      <c r="N13" s="188"/>
      <c r="O13" s="9"/>
      <c r="Q13" s="10"/>
      <c r="R13" s="65"/>
      <c r="U13" s="10"/>
    </row>
    <row r="14" spans="1:23" ht="14.5" thickBot="1" x14ac:dyDescent="0.35">
      <c r="D14" s="10"/>
      <c r="E14" s="204" t="s">
        <v>65</v>
      </c>
      <c r="F14" s="194"/>
      <c r="G14" s="204" t="s">
        <v>66</v>
      </c>
      <c r="H14" s="195"/>
      <c r="I14" s="194" t="s">
        <v>67</v>
      </c>
      <c r="J14" s="195"/>
      <c r="K14" s="204" t="s">
        <v>68</v>
      </c>
      <c r="L14" s="195"/>
      <c r="M14" s="204" t="s">
        <v>79</v>
      </c>
      <c r="N14" s="195"/>
      <c r="U14" s="66"/>
      <c r="V14" s="67"/>
    </row>
    <row r="15" spans="1:23" ht="16.5" x14ac:dyDescent="0.3">
      <c r="B15" s="11" t="s">
        <v>18</v>
      </c>
      <c r="C15" s="52"/>
      <c r="D15" s="52"/>
      <c r="E15" s="12" t="s">
        <v>28</v>
      </c>
      <c r="F15" s="48" t="s">
        <v>8</v>
      </c>
      <c r="G15" s="12" t="s">
        <v>28</v>
      </c>
      <c r="H15" s="48" t="s">
        <v>8</v>
      </c>
      <c r="I15" s="12" t="s">
        <v>28</v>
      </c>
      <c r="J15" s="48" t="s">
        <v>8</v>
      </c>
      <c r="K15" s="12" t="s">
        <v>28</v>
      </c>
      <c r="L15" s="48" t="s">
        <v>8</v>
      </c>
      <c r="M15" s="12" t="s">
        <v>28</v>
      </c>
      <c r="N15" s="48" t="s">
        <v>8</v>
      </c>
      <c r="O15" s="45" t="s">
        <v>23</v>
      </c>
      <c r="P15" s="13" t="s">
        <v>12</v>
      </c>
    </row>
    <row r="16" spans="1:23" ht="15" customHeight="1" x14ac:dyDescent="0.3">
      <c r="B16" s="51"/>
      <c r="C16" s="68" t="s">
        <v>69</v>
      </c>
      <c r="D16" s="69"/>
      <c r="E16" s="88">
        <f>F16/E9</f>
        <v>8.2336872972409108</v>
      </c>
      <c r="F16" s="49">
        <f>'Annuiteetgraafik BIL_SL1a'!F17</f>
        <v>6686.5774540893444</v>
      </c>
      <c r="G16" s="168">
        <f>H16/E11</f>
        <v>0.59915568585029966</v>
      </c>
      <c r="H16" s="49">
        <f>F16*7/30</f>
        <v>1560.2014059541802</v>
      </c>
      <c r="I16" s="168">
        <f>J16/E11</f>
        <v>1.9686543963652703</v>
      </c>
      <c r="J16" s="49">
        <f>F16*23/30</f>
        <v>5126.3760481351637</v>
      </c>
      <c r="K16" s="174">
        <f>L16/E9</f>
        <v>8.2336872972409108</v>
      </c>
      <c r="L16" s="158">
        <f>'Annuiteetgraafik BIL_SL1a'!F17</f>
        <v>6686.5774540893444</v>
      </c>
      <c r="M16" s="174">
        <f>N16/E9</f>
        <v>8.2336872972409108</v>
      </c>
      <c r="N16" s="184">
        <f>'Annuiteetgraafik BIL_SL1a'!F17</f>
        <v>6686.5774540893444</v>
      </c>
      <c r="O16" s="205" t="s">
        <v>57</v>
      </c>
      <c r="P16" s="141"/>
      <c r="Q16" s="70"/>
      <c r="U16" s="4"/>
      <c r="V16" s="70"/>
      <c r="W16" s="71"/>
    </row>
    <row r="17" spans="2:23" ht="15" customHeight="1" x14ac:dyDescent="0.3">
      <c r="B17" s="51"/>
      <c r="C17" s="68" t="s">
        <v>70</v>
      </c>
      <c r="D17" s="69"/>
      <c r="E17" s="97" t="s">
        <v>71</v>
      </c>
      <c r="F17" s="177" t="s">
        <v>71</v>
      </c>
      <c r="G17" s="97" t="s">
        <v>71</v>
      </c>
      <c r="H17" s="177" t="s">
        <v>71</v>
      </c>
      <c r="I17" s="174">
        <f>J17/$E$12</f>
        <v>7.0653725378247195E-4</v>
      </c>
      <c r="J17" s="49">
        <f>'Annuiteetgraafik BIL_SL1e'!F17</f>
        <v>0.15967741935483867</v>
      </c>
      <c r="K17" s="174">
        <f>L17/$E$12</f>
        <v>9.9557522123893804E-4</v>
      </c>
      <c r="L17" s="175">
        <f>'Annuiteetgraafik BIL_SL1e'!F18</f>
        <v>0.22499999999999998</v>
      </c>
      <c r="M17" s="169">
        <f>N17/$E$12</f>
        <v>9.9557522123893804E-4</v>
      </c>
      <c r="N17" s="175">
        <f>'Annuiteetgraafik BIL_SL1e'!F18</f>
        <v>0.22499999999999998</v>
      </c>
      <c r="O17" s="206"/>
      <c r="P17" s="141"/>
      <c r="Q17" s="70"/>
      <c r="U17" s="4"/>
      <c r="V17" s="70"/>
      <c r="W17" s="71"/>
    </row>
    <row r="18" spans="2:23" ht="15" customHeight="1" x14ac:dyDescent="0.3">
      <c r="B18" s="15">
        <v>400</v>
      </c>
      <c r="C18" s="208" t="s">
        <v>51</v>
      </c>
      <c r="D18" s="209"/>
      <c r="E18" s="97">
        <v>1.67</v>
      </c>
      <c r="F18" s="49">
        <f>E18*E9</f>
        <v>1356.2069999999999</v>
      </c>
      <c r="G18" s="169">
        <f>H18/E9</f>
        <v>0.38966666666666661</v>
      </c>
      <c r="H18" s="49">
        <f>F18/30*7</f>
        <v>316.44829999999996</v>
      </c>
      <c r="I18" s="169">
        <f>J18/E9</f>
        <v>1.2803333333333331</v>
      </c>
      <c r="J18" s="159">
        <f>F18/30*23</f>
        <v>1039.7586999999999</v>
      </c>
      <c r="K18" s="169">
        <f>L18/E9</f>
        <v>1.6699999999999997</v>
      </c>
      <c r="L18" s="49">
        <f>F18</f>
        <v>1356.2069999999999</v>
      </c>
      <c r="M18" s="174">
        <f>N18/E9</f>
        <v>1.6699999999999997</v>
      </c>
      <c r="N18" s="49">
        <f>L18</f>
        <v>1356.2069999999999</v>
      </c>
      <c r="O18" s="207"/>
      <c r="P18" s="144" t="s">
        <v>64</v>
      </c>
      <c r="U18" s="4"/>
      <c r="V18" s="70"/>
      <c r="W18" s="71"/>
    </row>
    <row r="19" spans="2:23" ht="15" customHeight="1" x14ac:dyDescent="0.3">
      <c r="B19" s="15">
        <v>100</v>
      </c>
      <c r="C19" s="53" t="s">
        <v>14</v>
      </c>
      <c r="D19" s="54"/>
      <c r="E19" s="88">
        <f>F19/E9</f>
        <v>0.38295776382218938</v>
      </c>
      <c r="F19" s="49">
        <v>311</v>
      </c>
      <c r="G19" s="174">
        <f>E19</f>
        <v>0.38295776382218938</v>
      </c>
      <c r="H19" s="49">
        <f>F19/30*7</f>
        <v>72.566666666666663</v>
      </c>
      <c r="I19" s="174">
        <f>J19/E9</f>
        <v>0.29360095226367855</v>
      </c>
      <c r="J19" s="158">
        <f>F19/30*23</f>
        <v>238.43333333333334</v>
      </c>
      <c r="K19" s="174">
        <f>L19/E9</f>
        <v>0.38295776382218938</v>
      </c>
      <c r="L19" s="49">
        <f>F19</f>
        <v>311</v>
      </c>
      <c r="M19" s="168">
        <f>N19/E9</f>
        <v>0.39444649673685506</v>
      </c>
      <c r="N19" s="184">
        <f>L19*1.03</f>
        <v>320.33</v>
      </c>
      <c r="O19" s="197" t="s">
        <v>61</v>
      </c>
      <c r="P19" s="142"/>
      <c r="Q19" s="70"/>
      <c r="U19" s="4"/>
      <c r="V19" s="70"/>
      <c r="W19" s="71"/>
    </row>
    <row r="20" spans="2:23" ht="15" customHeight="1" x14ac:dyDescent="0.3">
      <c r="B20" s="15">
        <v>200</v>
      </c>
      <c r="C20" s="14" t="s">
        <v>0</v>
      </c>
      <c r="D20" s="44"/>
      <c r="E20" s="88">
        <f>F20/E9</f>
        <v>1.4485900751139023</v>
      </c>
      <c r="F20" s="49">
        <v>1176.4000000000001</v>
      </c>
      <c r="G20" s="174">
        <f>H20/E9</f>
        <v>0.33800435085991054</v>
      </c>
      <c r="H20" s="49">
        <f>F20/30*7</f>
        <v>274.49333333333334</v>
      </c>
      <c r="I20" s="174">
        <f>J20/E9</f>
        <v>1.1105857242539918</v>
      </c>
      <c r="J20" s="175">
        <f>F20/30*23</f>
        <v>901.90666666666675</v>
      </c>
      <c r="K20" s="169">
        <f>L20/E9</f>
        <v>1.4485900751139023</v>
      </c>
      <c r="L20" s="150">
        <f>F20</f>
        <v>1176.4000000000001</v>
      </c>
      <c r="M20" s="168">
        <f>N20/E9</f>
        <v>1.4920477773673195</v>
      </c>
      <c r="N20" s="49">
        <f>L20*1.03</f>
        <v>1211.6920000000002</v>
      </c>
      <c r="O20" s="198"/>
      <c r="P20" s="144"/>
      <c r="Q20" s="70"/>
      <c r="U20" s="4"/>
      <c r="V20" s="70"/>
      <c r="W20" s="71"/>
    </row>
    <row r="21" spans="2:23" ht="15" customHeight="1" x14ac:dyDescent="0.3">
      <c r="B21" s="15">
        <v>500</v>
      </c>
      <c r="C21" s="145" t="s">
        <v>1</v>
      </c>
      <c r="D21" s="146"/>
      <c r="E21" s="88">
        <f>F21/E9</f>
        <v>6.8464474818372119E-3</v>
      </c>
      <c r="F21" s="49">
        <v>5.56</v>
      </c>
      <c r="G21" s="170">
        <f>H21/E9</f>
        <v>1.5975044124286826E-3</v>
      </c>
      <c r="H21" s="49">
        <f>F21/30*7</f>
        <v>1.2973333333333332</v>
      </c>
      <c r="I21" s="170">
        <f>J21/E9</f>
        <v>5.2489430694085282E-3</v>
      </c>
      <c r="J21" s="49">
        <f>F21/30*23</f>
        <v>4.2626666666666662</v>
      </c>
      <c r="K21" s="174">
        <f>L21/E9</f>
        <v>6.8464474818372119E-3</v>
      </c>
      <c r="L21" s="49">
        <f>F21</f>
        <v>5.56</v>
      </c>
      <c r="M21" s="174">
        <f>N21/E9</f>
        <v>7.0518409062923278E-3</v>
      </c>
      <c r="N21" s="185">
        <f>L21*1.03</f>
        <v>5.7267999999999999</v>
      </c>
      <c r="O21" s="199"/>
      <c r="P21" s="143"/>
      <c r="Q21" s="70"/>
      <c r="U21" s="4"/>
      <c r="V21" s="70"/>
      <c r="W21" s="71"/>
    </row>
    <row r="22" spans="2:23" x14ac:dyDescent="0.3">
      <c r="B22" s="16"/>
      <c r="C22" s="17" t="s">
        <v>13</v>
      </c>
      <c r="D22" s="17"/>
      <c r="E22" s="18">
        <f t="shared" ref="E22:L22" si="0">SUM(E16:E21)</f>
        <v>11.742081583658839</v>
      </c>
      <c r="F22" s="50">
        <f t="shared" si="0"/>
        <v>9535.744454089343</v>
      </c>
      <c r="G22" s="151">
        <f t="shared" si="0"/>
        <v>1.7113819716114949</v>
      </c>
      <c r="H22" s="50">
        <f t="shared" si="0"/>
        <v>2225.0070392875136</v>
      </c>
      <c r="I22" s="151">
        <f t="shared" si="0"/>
        <v>4.659129886539465</v>
      </c>
      <c r="J22" s="50">
        <f t="shared" si="0"/>
        <v>7310.8970922211856</v>
      </c>
      <c r="K22" s="151">
        <f t="shared" si="0"/>
        <v>11.743077158880078</v>
      </c>
      <c r="L22" s="50">
        <f t="shared" si="0"/>
        <v>9535.9694540893433</v>
      </c>
      <c r="M22" s="151">
        <f>SUM(M16:M21)</f>
        <v>11.798228987472617</v>
      </c>
      <c r="N22" s="50">
        <f>SUM(N16:N21)</f>
        <v>9580.7582540893454</v>
      </c>
      <c r="O22" s="46"/>
      <c r="P22" s="19"/>
      <c r="Q22" s="70"/>
      <c r="V22" s="70"/>
      <c r="W22" s="71"/>
    </row>
    <row r="23" spans="2:23" ht="14.5" thickBot="1" x14ac:dyDescent="0.35">
      <c r="B23" s="20"/>
      <c r="C23" s="21"/>
      <c r="D23" s="21"/>
      <c r="E23" s="22"/>
      <c r="F23" s="56"/>
      <c r="G23" s="152"/>
      <c r="H23" s="56"/>
      <c r="I23" s="152"/>
      <c r="J23" s="56"/>
      <c r="K23" s="152"/>
      <c r="L23" s="56"/>
      <c r="M23" s="152"/>
      <c r="N23" s="56"/>
      <c r="O23" s="59"/>
      <c r="P23" s="23"/>
      <c r="Q23" s="70"/>
      <c r="V23" s="70"/>
      <c r="W23" s="71"/>
    </row>
    <row r="24" spans="2:23" ht="16.5" x14ac:dyDescent="0.3">
      <c r="B24" s="24" t="s">
        <v>19</v>
      </c>
      <c r="C24" s="17"/>
      <c r="D24" s="17"/>
      <c r="E24" s="25" t="s">
        <v>28</v>
      </c>
      <c r="F24" s="55" t="s">
        <v>8</v>
      </c>
      <c r="G24" s="12" t="s">
        <v>28</v>
      </c>
      <c r="H24" s="48" t="s">
        <v>8</v>
      </c>
      <c r="I24" s="12" t="s">
        <v>28</v>
      </c>
      <c r="J24" s="48" t="s">
        <v>8</v>
      </c>
      <c r="K24" s="12" t="s">
        <v>28</v>
      </c>
      <c r="L24" s="48" t="s">
        <v>8</v>
      </c>
      <c r="M24" s="12" t="s">
        <v>28</v>
      </c>
      <c r="N24" s="48" t="s">
        <v>8</v>
      </c>
      <c r="O24" s="57" t="s">
        <v>23</v>
      </c>
      <c r="P24" s="26" t="s">
        <v>12</v>
      </c>
      <c r="Q24" s="70"/>
      <c r="V24" s="70"/>
      <c r="W24" s="71"/>
    </row>
    <row r="25" spans="2:23" ht="15.75" customHeight="1" x14ac:dyDescent="0.3">
      <c r="B25" s="15">
        <v>300</v>
      </c>
      <c r="C25" s="209" t="s">
        <v>55</v>
      </c>
      <c r="D25" s="210"/>
      <c r="E25" s="98">
        <f>F25/E9</f>
        <v>1.9265853958872059</v>
      </c>
      <c r="F25" s="91">
        <v>1564.58</v>
      </c>
      <c r="G25" s="171">
        <f>H25/E9</f>
        <v>0.44953659237368132</v>
      </c>
      <c r="H25" s="160">
        <f>F25/30*7</f>
        <v>365.06866666666662</v>
      </c>
      <c r="I25" s="171">
        <f>J25/E9</f>
        <v>1.4770488035135243</v>
      </c>
      <c r="J25" s="160">
        <f>F25/30*23</f>
        <v>1199.5113333333331</v>
      </c>
      <c r="K25" s="171">
        <f>L25/E9</f>
        <v>1.9265853958872059</v>
      </c>
      <c r="L25" s="91">
        <f>F25</f>
        <v>1564.58</v>
      </c>
      <c r="M25" s="171">
        <f>N25/E9</f>
        <v>1.5948159093707672</v>
      </c>
      <c r="N25" s="161">
        <v>1295.1500000000001</v>
      </c>
      <c r="O25" s="189" t="s">
        <v>53</v>
      </c>
      <c r="P25" s="200" t="s">
        <v>62</v>
      </c>
      <c r="U25" s="4"/>
      <c r="V25" s="70"/>
      <c r="W25" s="71"/>
    </row>
    <row r="26" spans="2:23" ht="15" customHeight="1" x14ac:dyDescent="0.3">
      <c r="B26" s="15">
        <v>600</v>
      </c>
      <c r="C26" s="14" t="s">
        <v>24</v>
      </c>
      <c r="D26" s="44"/>
      <c r="E26" s="98"/>
      <c r="F26" s="91"/>
      <c r="G26" s="172"/>
      <c r="H26" s="161"/>
      <c r="I26" s="172"/>
      <c r="J26" s="161"/>
      <c r="K26" s="172"/>
      <c r="L26" s="154"/>
      <c r="M26" s="172"/>
      <c r="N26" s="154"/>
      <c r="O26" s="90"/>
      <c r="P26" s="201"/>
      <c r="Q26" s="70"/>
      <c r="U26" s="4"/>
      <c r="V26" s="70"/>
      <c r="W26" s="71"/>
    </row>
    <row r="27" spans="2:23" ht="15" customHeight="1" x14ac:dyDescent="0.3">
      <c r="B27" s="15"/>
      <c r="C27" s="14">
        <v>610</v>
      </c>
      <c r="D27" s="44" t="s">
        <v>2</v>
      </c>
      <c r="E27" s="98">
        <f>F27/E9</f>
        <v>1.3732668390592291</v>
      </c>
      <c r="F27" s="91">
        <v>1115.23</v>
      </c>
      <c r="G27" s="172">
        <f>H27/E9</f>
        <v>0.32042892911382015</v>
      </c>
      <c r="H27" s="91">
        <f>F27/30*7</f>
        <v>260.22033333333337</v>
      </c>
      <c r="I27" s="171">
        <f>J27/E9</f>
        <v>1.052837909945409</v>
      </c>
      <c r="J27" s="160">
        <f>F27/30*23</f>
        <v>855.0096666666667</v>
      </c>
      <c r="K27" s="171">
        <f>L27/E9</f>
        <v>1.3732668390592291</v>
      </c>
      <c r="L27" s="153">
        <f>F27</f>
        <v>1115.23</v>
      </c>
      <c r="M27" s="172">
        <f>N27/E9</f>
        <v>3.3936100552862949</v>
      </c>
      <c r="N27" s="91">
        <v>2755.9507258980002</v>
      </c>
      <c r="O27" s="202" t="s">
        <v>54</v>
      </c>
      <c r="P27" s="201"/>
      <c r="Q27" s="70"/>
      <c r="U27" s="4"/>
      <c r="V27" s="70"/>
      <c r="W27" s="71"/>
    </row>
    <row r="28" spans="2:23" x14ac:dyDescent="0.3">
      <c r="B28" s="15"/>
      <c r="C28" s="14">
        <v>620</v>
      </c>
      <c r="D28" s="44" t="s">
        <v>3</v>
      </c>
      <c r="E28" s="98">
        <f>F28/E10</f>
        <v>0.24587632508833923</v>
      </c>
      <c r="F28" s="91">
        <v>695.83</v>
      </c>
      <c r="G28" s="172">
        <f>H28/E9</f>
        <v>0.19992652793169974</v>
      </c>
      <c r="H28" s="91">
        <f>F28/30*7</f>
        <v>162.36033333333336</v>
      </c>
      <c r="I28" s="171">
        <f>J28/E9</f>
        <v>0.65690144891844193</v>
      </c>
      <c r="J28" s="176">
        <f>F28/30*23</f>
        <v>533.46966666666674</v>
      </c>
      <c r="K28" s="172">
        <f>L28/E9</f>
        <v>0.85682797685014167</v>
      </c>
      <c r="L28" s="176">
        <f>F28</f>
        <v>695.83</v>
      </c>
      <c r="M28" s="173">
        <f>N28/E9</f>
        <v>1.7904378052789065</v>
      </c>
      <c r="N28" s="186">
        <v>1454.014541667</v>
      </c>
      <c r="O28" s="203"/>
      <c r="P28" s="201"/>
      <c r="Q28" s="70"/>
      <c r="U28" s="4"/>
      <c r="V28" s="70"/>
      <c r="W28" s="71"/>
    </row>
    <row r="29" spans="2:23" x14ac:dyDescent="0.3">
      <c r="B29" s="15"/>
      <c r="C29" s="14">
        <v>630</v>
      </c>
      <c r="D29" s="44" t="s">
        <v>4</v>
      </c>
      <c r="E29" s="98">
        <f>F29/E9</f>
        <v>8.5679103558675029E-2</v>
      </c>
      <c r="F29" s="91">
        <v>69.58</v>
      </c>
      <c r="G29" s="173">
        <f>H29/E9</f>
        <v>1.9991790830357507E-2</v>
      </c>
      <c r="H29" s="162">
        <f>F29/30*7</f>
        <v>16.235333333333333</v>
      </c>
      <c r="I29" s="172">
        <f>J29/E9</f>
        <v>6.5687312728317529E-2</v>
      </c>
      <c r="J29" s="91">
        <f>F29/30*23</f>
        <v>53.344666666666662</v>
      </c>
      <c r="K29" s="173">
        <f>L29/E9</f>
        <v>8.5679103558675029E-2</v>
      </c>
      <c r="L29" s="91">
        <f>F29</f>
        <v>69.58</v>
      </c>
      <c r="M29" s="172">
        <f>N29/E9</f>
        <v>8.9450970733899751E-2</v>
      </c>
      <c r="N29" s="91">
        <v>72.643133332999994</v>
      </c>
      <c r="O29" s="203"/>
      <c r="P29" s="201"/>
      <c r="Q29" s="70"/>
      <c r="U29" s="4"/>
      <c r="V29" s="70"/>
      <c r="W29" s="71"/>
    </row>
    <row r="30" spans="2:23" x14ac:dyDescent="0.3">
      <c r="B30" s="15">
        <v>700</v>
      </c>
      <c r="C30" s="209" t="s">
        <v>29</v>
      </c>
      <c r="D30" s="210"/>
      <c r="E30" s="98">
        <v>0</v>
      </c>
      <c r="F30" s="91">
        <f>E30*$E$9</f>
        <v>0</v>
      </c>
      <c r="G30" s="172">
        <f>H30/E9</f>
        <v>0</v>
      </c>
      <c r="H30" s="160">
        <f>F30/30*7</f>
        <v>0</v>
      </c>
      <c r="I30" s="172">
        <f>J30/E9</f>
        <v>0</v>
      </c>
      <c r="J30" s="161">
        <f>F30/30*23</f>
        <v>0</v>
      </c>
      <c r="K30" s="172">
        <f>L30/E9</f>
        <v>0</v>
      </c>
      <c r="L30" s="91">
        <f>F30</f>
        <v>0</v>
      </c>
      <c r="M30" s="172">
        <f>N30/E9</f>
        <v>0</v>
      </c>
      <c r="N30" s="153">
        <v>0</v>
      </c>
      <c r="O30" s="147" t="s">
        <v>53</v>
      </c>
      <c r="P30" s="201"/>
      <c r="Q30" s="70"/>
      <c r="U30" s="4"/>
      <c r="V30" s="70"/>
      <c r="W30" s="71"/>
    </row>
    <row r="31" spans="2:23" ht="14.5" thickBot="1" x14ac:dyDescent="0.35">
      <c r="B31" s="27"/>
      <c r="C31" s="28" t="s">
        <v>16</v>
      </c>
      <c r="D31" s="28"/>
      <c r="E31" s="92">
        <f t="shared" ref="E31:L31" si="1">SUM(E25:E30)</f>
        <v>3.6314076635934498</v>
      </c>
      <c r="F31" s="93">
        <f t="shared" si="1"/>
        <v>3445.22</v>
      </c>
      <c r="G31" s="166">
        <f t="shared" si="1"/>
        <v>0.98988384024955867</v>
      </c>
      <c r="H31" s="167">
        <f t="shared" si="1"/>
        <v>803.88466666666659</v>
      </c>
      <c r="I31" s="155">
        <f t="shared" si="1"/>
        <v>3.2524754751056926</v>
      </c>
      <c r="J31" s="93">
        <f t="shared" si="1"/>
        <v>2641.3353333333334</v>
      </c>
      <c r="K31" s="166">
        <f t="shared" si="1"/>
        <v>4.2423593153552517</v>
      </c>
      <c r="L31" s="167">
        <f t="shared" si="1"/>
        <v>3445.22</v>
      </c>
      <c r="M31" s="187">
        <f>SUM(M25:M30)</f>
        <v>6.8683147406698684</v>
      </c>
      <c r="N31" s="167">
        <f>SUM(N25:N30)</f>
        <v>5577.7584008980002</v>
      </c>
      <c r="O31" s="47"/>
      <c r="P31" s="29"/>
      <c r="Q31" s="70"/>
      <c r="V31" s="70"/>
      <c r="W31" s="71"/>
    </row>
    <row r="32" spans="2:23" ht="17.25" customHeight="1" x14ac:dyDescent="0.3">
      <c r="B32" s="30"/>
      <c r="C32" s="9"/>
      <c r="D32" s="9"/>
      <c r="E32" s="31"/>
      <c r="F32" s="32"/>
      <c r="G32" s="33"/>
      <c r="H32" s="32"/>
      <c r="I32" s="33"/>
      <c r="J32" s="32"/>
      <c r="K32" s="33"/>
      <c r="L32" s="32"/>
      <c r="M32" s="33"/>
      <c r="N32" s="190"/>
      <c r="O32" s="33"/>
      <c r="Q32" s="70"/>
    </row>
    <row r="33" spans="2:16" x14ac:dyDescent="0.3">
      <c r="B33" s="191" t="s">
        <v>20</v>
      </c>
      <c r="C33" s="191"/>
      <c r="D33" s="191"/>
      <c r="E33" s="31">
        <f t="shared" ref="E33:L33" si="2">E31+E22</f>
        <v>15.373489247252289</v>
      </c>
      <c r="F33" s="34">
        <f t="shared" si="2"/>
        <v>12980.964454089342</v>
      </c>
      <c r="G33" s="31">
        <f t="shared" si="2"/>
        <v>2.7012658118610533</v>
      </c>
      <c r="H33" s="34">
        <f t="shared" si="2"/>
        <v>3028.89170595418</v>
      </c>
      <c r="I33" s="31">
        <f t="shared" si="2"/>
        <v>7.911605361645158</v>
      </c>
      <c r="J33" s="34">
        <f t="shared" si="2"/>
        <v>9952.2324255545191</v>
      </c>
      <c r="K33" s="31">
        <f t="shared" si="2"/>
        <v>15.98543647423533</v>
      </c>
      <c r="L33" s="34">
        <f t="shared" si="2"/>
        <v>12981.189454089343</v>
      </c>
      <c r="M33" s="31">
        <f t="shared" ref="M33:N33" si="3">M31+M22</f>
        <v>18.666543728142486</v>
      </c>
      <c r="N33" s="34">
        <f t="shared" si="3"/>
        <v>15158.516654987347</v>
      </c>
      <c r="O33" s="35"/>
    </row>
    <row r="34" spans="2:16" x14ac:dyDescent="0.3">
      <c r="B34" s="30" t="s">
        <v>9</v>
      </c>
      <c r="C34" s="148"/>
      <c r="D34" s="36">
        <v>0.2</v>
      </c>
      <c r="E34" s="87">
        <f>E33*D34</f>
        <v>3.074697849450458</v>
      </c>
      <c r="F34" s="32">
        <f>F33*D34</f>
        <v>2596.1928908178688</v>
      </c>
      <c r="G34" s="87">
        <f>G33*D34</f>
        <v>0.54025316237221066</v>
      </c>
      <c r="H34" s="32">
        <f>H33*D34</f>
        <v>605.77834119083604</v>
      </c>
      <c r="I34" s="87">
        <f>I33*D34</f>
        <v>1.5823210723290317</v>
      </c>
      <c r="J34" s="32">
        <f>J33*D34</f>
        <v>1990.446485110904</v>
      </c>
      <c r="K34" s="87">
        <f>K33*D34</f>
        <v>3.1970872948470661</v>
      </c>
      <c r="L34" s="32">
        <f>L33*D34</f>
        <v>2596.2378908178689</v>
      </c>
      <c r="M34" s="87">
        <f>M33*D34</f>
        <v>3.7333087456284972</v>
      </c>
      <c r="N34" s="32">
        <f>N33*D34</f>
        <v>3031.7033309974695</v>
      </c>
    </row>
    <row r="35" spans="2:16" x14ac:dyDescent="0.3">
      <c r="B35" s="9" t="s">
        <v>17</v>
      </c>
      <c r="C35" s="9"/>
      <c r="D35" s="9"/>
      <c r="E35" s="31">
        <f t="shared" ref="E35:L35" si="4">E34+E33</f>
        <v>18.448187096702746</v>
      </c>
      <c r="F35" s="32">
        <f t="shared" si="4"/>
        <v>15577.157344907211</v>
      </c>
      <c r="G35" s="31">
        <f t="shared" si="4"/>
        <v>3.241518974233264</v>
      </c>
      <c r="H35" s="32">
        <f t="shared" si="4"/>
        <v>3634.6700471450158</v>
      </c>
      <c r="I35" s="31">
        <f t="shared" si="4"/>
        <v>9.49392643397419</v>
      </c>
      <c r="J35" s="32">
        <f t="shared" si="4"/>
        <v>11942.678910665423</v>
      </c>
      <c r="K35" s="31">
        <f t="shared" si="4"/>
        <v>19.182523769082398</v>
      </c>
      <c r="L35" s="32">
        <f t="shared" si="4"/>
        <v>15577.427344907212</v>
      </c>
      <c r="M35" s="31">
        <f t="shared" ref="M35:N35" si="5">M34+M33</f>
        <v>22.399852473770984</v>
      </c>
      <c r="N35" s="32">
        <f t="shared" si="5"/>
        <v>18190.219985984815</v>
      </c>
      <c r="O35" s="33"/>
    </row>
    <row r="36" spans="2:16" x14ac:dyDescent="0.3">
      <c r="B36" s="9" t="s">
        <v>25</v>
      </c>
      <c r="C36" s="9"/>
      <c r="D36" s="9"/>
      <c r="E36" s="37" t="s">
        <v>73</v>
      </c>
      <c r="F36" s="32">
        <f>F33*2</f>
        <v>25961.928908178685</v>
      </c>
      <c r="G36" s="39" t="s">
        <v>72</v>
      </c>
      <c r="H36" s="32">
        <f>H33</f>
        <v>3028.89170595418</v>
      </c>
      <c r="I36" s="39" t="s">
        <v>74</v>
      </c>
      <c r="J36" s="32">
        <f>J33</f>
        <v>9952.2324255545191</v>
      </c>
      <c r="K36" s="37" t="s">
        <v>75</v>
      </c>
      <c r="L36" s="32">
        <f>L33*18</f>
        <v>233661.41017360816</v>
      </c>
      <c r="M36" s="39" t="s">
        <v>80</v>
      </c>
      <c r="N36" s="32">
        <f>N33*12</f>
        <v>181902.19985984816</v>
      </c>
      <c r="O36" s="38"/>
      <c r="P36" s="39"/>
    </row>
    <row r="37" spans="2:16" ht="14.5" thickBot="1" x14ac:dyDescent="0.35">
      <c r="B37" s="9" t="s">
        <v>26</v>
      </c>
      <c r="C37" s="9"/>
      <c r="D37" s="9"/>
      <c r="E37" s="40" t="s">
        <v>73</v>
      </c>
      <c r="F37" s="41">
        <f>F35*2</f>
        <v>31154.314689814422</v>
      </c>
      <c r="G37" s="164" t="s">
        <v>72</v>
      </c>
      <c r="H37" s="41">
        <f>H35</f>
        <v>3634.6700471450158</v>
      </c>
      <c r="I37" s="164" t="s">
        <v>74</v>
      </c>
      <c r="J37" s="163">
        <f>J35</f>
        <v>11942.678910665423</v>
      </c>
      <c r="K37" s="40" t="s">
        <v>75</v>
      </c>
      <c r="L37" s="41">
        <f>L35*18</f>
        <v>280393.6922083298</v>
      </c>
      <c r="M37" s="43" t="s">
        <v>80</v>
      </c>
      <c r="N37" s="41">
        <f>N35*12</f>
        <v>218282.63983181777</v>
      </c>
      <c r="O37" s="42"/>
      <c r="P37" s="43"/>
    </row>
    <row r="38" spans="2:16" ht="15.5" x14ac:dyDescent="0.35">
      <c r="B38" s="192"/>
      <c r="C38" s="192"/>
      <c r="D38" s="192"/>
      <c r="E38" s="192"/>
      <c r="F38" s="192"/>
      <c r="G38" s="149"/>
      <c r="H38" s="149"/>
      <c r="I38" s="149"/>
      <c r="J38" s="165"/>
      <c r="K38" s="149"/>
      <c r="L38" s="165"/>
      <c r="M38" s="165"/>
      <c r="N38" s="165"/>
      <c r="O38" s="149"/>
      <c r="P38" s="2"/>
    </row>
    <row r="39" spans="2:16" ht="54" customHeight="1" x14ac:dyDescent="0.3">
      <c r="B39" s="193" t="s">
        <v>52</v>
      </c>
      <c r="C39" s="193"/>
      <c r="D39" s="193"/>
      <c r="E39" s="193"/>
      <c r="F39" s="193"/>
      <c r="G39" s="193"/>
      <c r="H39" s="193"/>
      <c r="I39" s="193"/>
      <c r="J39" s="193"/>
      <c r="K39" s="193"/>
      <c r="L39" s="193"/>
      <c r="M39" s="193"/>
      <c r="N39" s="193"/>
      <c r="O39" s="193"/>
      <c r="P39" s="193"/>
    </row>
    <row r="40" spans="2:16" ht="15.5" x14ac:dyDescent="0.35">
      <c r="B40" s="89"/>
      <c r="C40" s="2"/>
      <c r="D40" s="2"/>
      <c r="E40" s="2"/>
      <c r="F40" s="2"/>
      <c r="G40" s="2"/>
      <c r="H40" s="2"/>
      <c r="I40" s="2"/>
      <c r="J40" s="2"/>
      <c r="K40" s="2"/>
      <c r="L40" s="2"/>
      <c r="M40" s="2"/>
      <c r="N40" s="2"/>
      <c r="O40" s="2"/>
      <c r="P40" s="2"/>
    </row>
    <row r="41" spans="2:16" ht="15.5" x14ac:dyDescent="0.35">
      <c r="B41" s="2"/>
      <c r="C41" s="2"/>
      <c r="D41" s="2"/>
      <c r="E41" s="2"/>
      <c r="F41" s="2"/>
      <c r="G41" s="2"/>
      <c r="H41" s="2"/>
      <c r="I41" s="2"/>
      <c r="J41" s="2"/>
      <c r="K41" s="2"/>
      <c r="L41" s="2"/>
      <c r="M41" s="2"/>
      <c r="N41" s="2"/>
      <c r="O41" s="2"/>
      <c r="P41" s="2"/>
    </row>
    <row r="42" spans="2:16" x14ac:dyDescent="0.3">
      <c r="B42" s="10" t="s">
        <v>5</v>
      </c>
      <c r="C42" s="10"/>
      <c r="D42" s="10"/>
      <c r="E42" s="10" t="s">
        <v>7</v>
      </c>
    </row>
    <row r="44" spans="2:16" x14ac:dyDescent="0.3">
      <c r="B44" s="58" t="s">
        <v>6</v>
      </c>
      <c r="C44" s="58"/>
      <c r="D44" s="58"/>
      <c r="E44" s="58" t="s">
        <v>6</v>
      </c>
      <c r="F44" s="58"/>
      <c r="G44" s="58"/>
      <c r="H44" s="58"/>
      <c r="I44" s="58"/>
      <c r="J44" s="58"/>
      <c r="K44" s="58"/>
      <c r="L44" s="58"/>
      <c r="M44" s="58"/>
      <c r="N44" s="58"/>
      <c r="O44" s="58"/>
    </row>
    <row r="45" spans="2:16" ht="15.5" x14ac:dyDescent="0.35">
      <c r="B45" s="2"/>
      <c r="C45" s="2"/>
      <c r="D45" s="2"/>
      <c r="E45" s="2"/>
      <c r="F45" s="2"/>
      <c r="G45" s="2"/>
      <c r="H45" s="2"/>
      <c r="I45" s="2"/>
      <c r="J45" s="2"/>
      <c r="K45" s="2"/>
      <c r="L45" s="2"/>
      <c r="M45" s="2"/>
      <c r="N45" s="2"/>
      <c r="O45" s="2"/>
      <c r="P45" s="2"/>
    </row>
    <row r="46" spans="2:16" x14ac:dyDescent="0.3">
      <c r="K46" s="178"/>
    </row>
    <row r="47" spans="2:16" x14ac:dyDescent="0.3">
      <c r="I47" s="178"/>
    </row>
    <row r="48" spans="2:16" x14ac:dyDescent="0.3">
      <c r="L48" s="178"/>
      <c r="M48" s="178"/>
      <c r="N48" s="178"/>
    </row>
  </sheetData>
  <mergeCells count="16">
    <mergeCell ref="B33:D33"/>
    <mergeCell ref="B38:F38"/>
    <mergeCell ref="B39:P39"/>
    <mergeCell ref="I14:J14"/>
    <mergeCell ref="A4:P4"/>
    <mergeCell ref="O19:O21"/>
    <mergeCell ref="P25:P30"/>
    <mergeCell ref="O27:O29"/>
    <mergeCell ref="K14:L14"/>
    <mergeCell ref="O16:O18"/>
    <mergeCell ref="C18:D18"/>
    <mergeCell ref="C25:D25"/>
    <mergeCell ref="C30:D30"/>
    <mergeCell ref="E14:F14"/>
    <mergeCell ref="G14:H14"/>
    <mergeCell ref="M14:N14"/>
  </mergeCells>
  <pageMargins left="0.7" right="0.7" top="0.75" bottom="0.75" header="0.3" footer="0.3"/>
  <pageSetup paperSize="9" orientation="portrait" r:id="rId1"/>
  <ignoredErrors>
    <ignoredError sqref="J17 M16:M17 L17"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37"/>
  <sheetViews>
    <sheetView zoomScaleNormal="100" workbookViewId="0">
      <selection activeCell="F14" sqref="F14"/>
    </sheetView>
  </sheetViews>
  <sheetFormatPr defaultColWidth="9.1796875" defaultRowHeight="14.5" x14ac:dyDescent="0.35"/>
  <cols>
    <col min="1" max="1" width="9.1796875" style="78" customWidth="1"/>
    <col min="2" max="2" width="7.81640625" style="78" customWidth="1"/>
    <col min="3" max="3" width="14.7265625" style="78" customWidth="1"/>
    <col min="4" max="4" width="14.26953125" style="78" customWidth="1"/>
    <col min="5" max="7" width="14.7265625" style="78" customWidth="1"/>
    <col min="8" max="10" width="9.1796875" style="78"/>
    <col min="11" max="11" width="11" style="78" customWidth="1"/>
    <col min="12" max="16384" width="9.1796875" style="78"/>
  </cols>
  <sheetData>
    <row r="1" spans="1:16" x14ac:dyDescent="0.35">
      <c r="A1" s="72"/>
      <c r="B1" s="72"/>
      <c r="C1" s="72"/>
      <c r="D1" s="72"/>
      <c r="E1" s="72"/>
      <c r="F1" s="72"/>
      <c r="G1" s="73"/>
    </row>
    <row r="2" spans="1:16" x14ac:dyDescent="0.35">
      <c r="A2" s="72"/>
      <c r="B2" s="72"/>
      <c r="C2" s="72"/>
      <c r="D2" s="72"/>
      <c r="E2" s="72"/>
      <c r="F2" s="74"/>
      <c r="G2" s="75"/>
    </row>
    <row r="3" spans="1:16" x14ac:dyDescent="0.35">
      <c r="A3" s="99"/>
      <c r="B3" s="99"/>
      <c r="C3" s="99"/>
      <c r="D3" s="99"/>
      <c r="E3" s="99"/>
      <c r="F3" s="74"/>
      <c r="G3" s="75"/>
      <c r="H3" s="100"/>
      <c r="I3" s="100"/>
      <c r="J3" s="100"/>
      <c r="K3" s="101" t="s">
        <v>10</v>
      </c>
      <c r="L3" s="101" t="s">
        <v>44</v>
      </c>
      <c r="M3" s="102"/>
      <c r="N3" s="100"/>
    </row>
    <row r="4" spans="1:16" ht="18.5" x14ac:dyDescent="0.45">
      <c r="A4" s="99"/>
      <c r="B4" s="103" t="s">
        <v>56</v>
      </c>
      <c r="C4" s="99"/>
      <c r="D4" s="99"/>
      <c r="E4" s="74"/>
      <c r="F4" s="104" t="str">
        <f>'Lisa 3'!D7</f>
        <v>Ida-Viru maakond, Narva-Jõesuu linn, Suur-Lootsi tn 1a ja 1e</v>
      </c>
      <c r="G4" s="99"/>
      <c r="H4" s="100"/>
      <c r="I4" s="100"/>
      <c r="J4" s="100"/>
      <c r="K4" s="105" t="s">
        <v>46</v>
      </c>
      <c r="L4" s="106">
        <v>812.1</v>
      </c>
      <c r="M4" s="107">
        <f>L4/$L$9</f>
        <v>1</v>
      </c>
      <c r="N4" s="108"/>
      <c r="O4" s="86"/>
    </row>
    <row r="5" spans="1:16" x14ac:dyDescent="0.35">
      <c r="A5" s="99"/>
      <c r="B5" s="99"/>
      <c r="C5" s="99"/>
      <c r="D5" s="99"/>
      <c r="E5" s="99"/>
      <c r="F5" s="109"/>
      <c r="G5" s="99"/>
      <c r="H5" s="100"/>
      <c r="I5" s="100"/>
      <c r="J5" s="100"/>
      <c r="K5" s="105" t="s">
        <v>47</v>
      </c>
      <c r="L5" s="106"/>
      <c r="M5" s="107">
        <f>L5/$L$9</f>
        <v>0</v>
      </c>
      <c r="N5" s="110"/>
      <c r="O5" s="86"/>
    </row>
    <row r="6" spans="1:16" x14ac:dyDescent="0.35">
      <c r="A6" s="99"/>
      <c r="B6" s="111" t="s">
        <v>30</v>
      </c>
      <c r="C6" s="112"/>
      <c r="D6" s="113"/>
      <c r="E6" s="114">
        <v>44287</v>
      </c>
      <c r="F6" s="115"/>
      <c r="G6" s="99"/>
      <c r="H6" s="100"/>
      <c r="I6" s="100"/>
      <c r="J6" s="100"/>
      <c r="K6" s="105" t="s">
        <v>48</v>
      </c>
      <c r="L6" s="106"/>
      <c r="M6" s="107">
        <f>L6/$L$9</f>
        <v>0</v>
      </c>
      <c r="N6" s="116"/>
      <c r="O6" s="82"/>
    </row>
    <row r="7" spans="1:16" x14ac:dyDescent="0.35">
      <c r="A7" s="99"/>
      <c r="B7" s="117" t="s">
        <v>31</v>
      </c>
      <c r="C7" s="118"/>
      <c r="D7" s="119"/>
      <c r="E7" s="120">
        <v>120</v>
      </c>
      <c r="F7" s="121" t="s">
        <v>21</v>
      </c>
      <c r="G7" s="99"/>
      <c r="H7" s="100"/>
      <c r="I7" s="100"/>
      <c r="J7" s="100"/>
      <c r="K7" s="105" t="s">
        <v>49</v>
      </c>
      <c r="L7" s="106"/>
      <c r="M7" s="107">
        <f>L7/$L$9</f>
        <v>0</v>
      </c>
      <c r="N7" s="122"/>
      <c r="O7" s="84"/>
    </row>
    <row r="8" spans="1:16" x14ac:dyDescent="0.35">
      <c r="A8" s="99"/>
      <c r="B8" s="117" t="s">
        <v>32</v>
      </c>
      <c r="C8" s="118"/>
      <c r="D8" s="123">
        <f>E6-1</f>
        <v>44286</v>
      </c>
      <c r="E8" s="124">
        <v>702503.54</v>
      </c>
      <c r="F8" s="121" t="s">
        <v>33</v>
      </c>
      <c r="G8" s="99"/>
      <c r="H8" s="100"/>
      <c r="I8" s="100"/>
      <c r="J8" s="100"/>
      <c r="K8" s="105" t="s">
        <v>50</v>
      </c>
      <c r="L8" s="106"/>
      <c r="M8" s="107">
        <f>L8/$L$9</f>
        <v>0</v>
      </c>
      <c r="N8" s="122"/>
      <c r="O8" s="84"/>
    </row>
    <row r="9" spans="1:16" x14ac:dyDescent="0.35">
      <c r="A9" s="99"/>
      <c r="B9" s="117" t="s">
        <v>32</v>
      </c>
      <c r="C9" s="118"/>
      <c r="D9" s="123">
        <f>EDATE(D8,E7)</f>
        <v>47938</v>
      </c>
      <c r="E9" s="124">
        <v>0</v>
      </c>
      <c r="F9" s="121" t="s">
        <v>33</v>
      </c>
      <c r="G9" s="99"/>
      <c r="H9" s="100"/>
      <c r="I9" s="100"/>
      <c r="J9" s="100"/>
      <c r="K9" s="125" t="s">
        <v>45</v>
      </c>
      <c r="L9" s="126">
        <f>SUM(L4:L8)</f>
        <v>812.1</v>
      </c>
      <c r="M9" s="125"/>
      <c r="N9" s="122"/>
      <c r="O9" s="84"/>
    </row>
    <row r="10" spans="1:16" x14ac:dyDescent="0.35">
      <c r="A10" s="99"/>
      <c r="B10" s="117" t="s">
        <v>34</v>
      </c>
      <c r="C10" s="118"/>
      <c r="D10" s="119"/>
      <c r="E10" s="127">
        <f>M4</f>
        <v>1</v>
      </c>
      <c r="F10" s="121"/>
      <c r="G10" s="99"/>
      <c r="H10" s="100"/>
      <c r="I10" s="100"/>
      <c r="J10" s="100"/>
      <c r="K10" s="100"/>
      <c r="L10" s="100"/>
      <c r="M10" s="128"/>
      <c r="N10" s="128"/>
      <c r="O10" s="85"/>
    </row>
    <row r="11" spans="1:16" x14ac:dyDescent="0.35">
      <c r="A11" s="99"/>
      <c r="B11" s="117" t="s">
        <v>35</v>
      </c>
      <c r="C11" s="118"/>
      <c r="D11" s="119"/>
      <c r="E11" s="129">
        <f>ROUND(E8*E10,2)</f>
        <v>702503.54</v>
      </c>
      <c r="F11" s="121" t="s">
        <v>33</v>
      </c>
      <c r="G11" s="99"/>
      <c r="H11" s="100"/>
      <c r="I11" s="100"/>
      <c r="J11" s="100"/>
      <c r="K11" s="100"/>
      <c r="L11" s="100"/>
      <c r="M11" s="128"/>
      <c r="N11" s="128"/>
      <c r="O11" s="85"/>
    </row>
    <row r="12" spans="1:16" x14ac:dyDescent="0.35">
      <c r="A12" s="99"/>
      <c r="B12" s="117" t="s">
        <v>36</v>
      </c>
      <c r="C12" s="118"/>
      <c r="D12" s="119"/>
      <c r="E12" s="129">
        <f>ROUND(E9*E10,2)</f>
        <v>0</v>
      </c>
      <c r="F12" s="121" t="s">
        <v>33</v>
      </c>
      <c r="G12" s="99"/>
      <c r="H12" s="100"/>
      <c r="I12" s="100"/>
      <c r="J12" s="100"/>
      <c r="K12" s="130"/>
      <c r="L12" s="130"/>
      <c r="M12" s="122"/>
      <c r="N12" s="122"/>
      <c r="O12" s="84"/>
      <c r="P12" s="85"/>
    </row>
    <row r="13" spans="1:16" x14ac:dyDescent="0.35">
      <c r="A13" s="99"/>
      <c r="B13" s="131" t="s">
        <v>59</v>
      </c>
      <c r="C13" s="132"/>
      <c r="D13" s="133"/>
      <c r="E13" s="134">
        <v>2.7E-2</v>
      </c>
      <c r="F13" s="135"/>
      <c r="G13" s="99"/>
      <c r="H13" s="100"/>
      <c r="I13" s="100"/>
      <c r="J13" s="100"/>
      <c r="K13" s="130"/>
      <c r="L13" s="130"/>
      <c r="M13" s="122"/>
      <c r="N13" s="122"/>
      <c r="O13" s="84"/>
      <c r="P13" s="85"/>
    </row>
    <row r="14" spans="1:16" x14ac:dyDescent="0.35">
      <c r="A14" s="99"/>
      <c r="B14" s="120"/>
      <c r="C14" s="118"/>
      <c r="D14" s="100"/>
      <c r="E14" s="136"/>
      <c r="F14" s="120"/>
      <c r="G14" s="99"/>
      <c r="H14" s="100"/>
      <c r="I14" s="100"/>
      <c r="J14" s="100"/>
      <c r="K14" s="130"/>
      <c r="L14" s="130"/>
      <c r="M14" s="122"/>
      <c r="N14" s="122"/>
      <c r="O14" s="84"/>
      <c r="P14" s="85"/>
    </row>
    <row r="15" spans="1:16" x14ac:dyDescent="0.35">
      <c r="A15" s="100"/>
      <c r="B15" s="100"/>
      <c r="C15" s="100"/>
      <c r="D15" s="100"/>
      <c r="E15" s="100"/>
      <c r="F15" s="100"/>
      <c r="G15" s="100"/>
      <c r="H15" s="100"/>
      <c r="I15" s="100"/>
      <c r="J15" s="100"/>
      <c r="K15" s="130"/>
      <c r="L15" s="130"/>
      <c r="M15" s="122"/>
      <c r="N15" s="122"/>
      <c r="O15" s="84"/>
      <c r="P15" s="85"/>
    </row>
    <row r="16" spans="1:16" ht="15" thickBot="1" x14ac:dyDescent="0.4">
      <c r="A16" s="137" t="s">
        <v>37</v>
      </c>
      <c r="B16" s="137" t="s">
        <v>38</v>
      </c>
      <c r="C16" s="137" t="s">
        <v>39</v>
      </c>
      <c r="D16" s="137" t="s">
        <v>40</v>
      </c>
      <c r="E16" s="137" t="s">
        <v>41</v>
      </c>
      <c r="F16" s="137" t="s">
        <v>42</v>
      </c>
      <c r="G16" s="137" t="s">
        <v>43</v>
      </c>
      <c r="H16" s="100"/>
      <c r="I16" s="100"/>
      <c r="J16" s="100"/>
      <c r="K16" s="130"/>
      <c r="L16" s="130"/>
      <c r="M16" s="122"/>
      <c r="N16" s="122"/>
      <c r="O16" s="84"/>
      <c r="P16" s="85"/>
    </row>
    <row r="17" spans="1:16" x14ac:dyDescent="0.35">
      <c r="A17" s="138">
        <f>E6</f>
        <v>44287</v>
      </c>
      <c r="B17" s="74">
        <v>1</v>
      </c>
      <c r="C17" s="109">
        <f>E11</f>
        <v>702503.54</v>
      </c>
      <c r="D17" s="139">
        <f>IPMT($E$13/12,B17,$E$7,-$E$11,$E$12,0)</f>
        <v>1580.632965</v>
      </c>
      <c r="E17" s="139">
        <f>PPMT($E$13/12,B17,$E$7,-$E$11,$E$12,0)</f>
        <v>5105.9444890893437</v>
      </c>
      <c r="F17" s="139">
        <f>PMT($E$13/12,E7,-E11,E12)</f>
        <v>6686.5774540893444</v>
      </c>
      <c r="G17" s="139">
        <f>C17-E17</f>
        <v>697397.59551091073</v>
      </c>
      <c r="H17" s="100"/>
      <c r="I17" s="100"/>
      <c r="J17" s="100"/>
      <c r="K17" s="130"/>
      <c r="L17" s="130"/>
      <c r="M17" s="122"/>
      <c r="N17" s="122"/>
      <c r="O17" s="84"/>
      <c r="P17" s="85"/>
    </row>
    <row r="18" spans="1:16" x14ac:dyDescent="0.35">
      <c r="A18" s="138">
        <f>EDATE(A17,1)</f>
        <v>44317</v>
      </c>
      <c r="B18" s="74">
        <v>2</v>
      </c>
      <c r="C18" s="109">
        <f>G17</f>
        <v>697397.59551091073</v>
      </c>
      <c r="D18" s="139">
        <f t="shared" ref="D18:D81" si="0">IPMT($E$13/12,B18,$E$7,-$E$11,$E$12,0)</f>
        <v>1569.1445898995494</v>
      </c>
      <c r="E18" s="139">
        <f t="shared" ref="E18:E81" si="1">PPMT($E$13/12,B18,$E$7,-$E$11,$E$12,0)</f>
        <v>5117.4328641897946</v>
      </c>
      <c r="F18" s="139">
        <f>F17</f>
        <v>6686.5774540893444</v>
      </c>
      <c r="G18" s="139">
        <f t="shared" ref="G18:G75" si="2">C18-E18</f>
        <v>692280.16264672088</v>
      </c>
      <c r="H18" s="100"/>
      <c r="I18" s="100"/>
      <c r="J18" s="100"/>
      <c r="K18" s="130"/>
      <c r="L18" s="130"/>
      <c r="M18" s="122"/>
      <c r="N18" s="122"/>
      <c r="O18" s="84"/>
      <c r="P18" s="85"/>
    </row>
    <row r="19" spans="1:16" x14ac:dyDescent="0.35">
      <c r="A19" s="79">
        <f>EDATE(A18,1)</f>
        <v>44348</v>
      </c>
      <c r="B19" s="80">
        <v>3</v>
      </c>
      <c r="C19" s="76">
        <f>G18</f>
        <v>692280.16264672088</v>
      </c>
      <c r="D19" s="139">
        <f t="shared" si="0"/>
        <v>1557.6303659551222</v>
      </c>
      <c r="E19" s="139">
        <f t="shared" si="1"/>
        <v>5128.9470881342213</v>
      </c>
      <c r="F19" s="81">
        <f t="shared" ref="F19:F82" si="3">F18</f>
        <v>6686.5774540893444</v>
      </c>
      <c r="G19" s="81">
        <f t="shared" si="2"/>
        <v>687151.21555858664</v>
      </c>
      <c r="K19" s="83"/>
      <c r="L19" s="83"/>
      <c r="M19" s="84"/>
      <c r="N19" s="84"/>
      <c r="O19" s="84"/>
      <c r="P19" s="85"/>
    </row>
    <row r="20" spans="1:16" x14ac:dyDescent="0.35">
      <c r="A20" s="79">
        <f t="shared" ref="A20:A83" si="4">EDATE(A19,1)</f>
        <v>44378</v>
      </c>
      <c r="B20" s="80">
        <v>4</v>
      </c>
      <c r="C20" s="76">
        <f t="shared" ref="C20:C75" si="5">G19</f>
        <v>687151.21555858664</v>
      </c>
      <c r="D20" s="139">
        <f t="shared" si="0"/>
        <v>1546.0902350068202</v>
      </c>
      <c r="E20" s="139">
        <f t="shared" si="1"/>
        <v>5140.4872190825245</v>
      </c>
      <c r="F20" s="81">
        <f t="shared" si="3"/>
        <v>6686.5774540893444</v>
      </c>
      <c r="G20" s="81">
        <f t="shared" si="2"/>
        <v>682010.7283395041</v>
      </c>
      <c r="K20" s="83"/>
      <c r="L20" s="83"/>
      <c r="M20" s="84"/>
      <c r="N20" s="84"/>
      <c r="O20" s="84"/>
      <c r="P20" s="85"/>
    </row>
    <row r="21" spans="1:16" x14ac:dyDescent="0.35">
      <c r="A21" s="79">
        <f t="shared" si="4"/>
        <v>44409</v>
      </c>
      <c r="B21" s="80">
        <v>5</v>
      </c>
      <c r="C21" s="76">
        <f t="shared" si="5"/>
        <v>682010.7283395041</v>
      </c>
      <c r="D21" s="139">
        <f t="shared" si="0"/>
        <v>1534.5241387638844</v>
      </c>
      <c r="E21" s="139">
        <f t="shared" si="1"/>
        <v>5152.0533153254601</v>
      </c>
      <c r="F21" s="81">
        <f t="shared" si="3"/>
        <v>6686.5774540893444</v>
      </c>
      <c r="G21" s="81">
        <f t="shared" si="2"/>
        <v>676858.67502417869</v>
      </c>
      <c r="K21" s="83"/>
      <c r="L21" s="83"/>
      <c r="M21" s="84"/>
      <c r="N21" s="84"/>
      <c r="O21" s="84"/>
      <c r="P21" s="85"/>
    </row>
    <row r="22" spans="1:16" x14ac:dyDescent="0.35">
      <c r="A22" s="79">
        <f t="shared" si="4"/>
        <v>44440</v>
      </c>
      <c r="B22" s="80">
        <v>6</v>
      </c>
      <c r="C22" s="76">
        <f t="shared" si="5"/>
        <v>676858.67502417869</v>
      </c>
      <c r="D22" s="139">
        <f t="shared" si="0"/>
        <v>1522.9320188044021</v>
      </c>
      <c r="E22" s="139">
        <f t="shared" si="1"/>
        <v>5163.6454352849414</v>
      </c>
      <c r="F22" s="81">
        <f t="shared" si="3"/>
        <v>6686.5774540893444</v>
      </c>
      <c r="G22" s="81">
        <f t="shared" si="2"/>
        <v>671695.02958889375</v>
      </c>
      <c r="K22" s="83"/>
      <c r="L22" s="83"/>
      <c r="M22" s="84"/>
      <c r="N22" s="84"/>
      <c r="O22" s="84"/>
      <c r="P22" s="85"/>
    </row>
    <row r="23" spans="1:16" x14ac:dyDescent="0.35">
      <c r="A23" s="79">
        <f t="shared" si="4"/>
        <v>44470</v>
      </c>
      <c r="B23" s="80">
        <v>7</v>
      </c>
      <c r="C23" s="76">
        <f t="shared" si="5"/>
        <v>671695.02958889375</v>
      </c>
      <c r="D23" s="139">
        <f t="shared" si="0"/>
        <v>1511.3138165750111</v>
      </c>
      <c r="E23" s="139">
        <f t="shared" si="1"/>
        <v>5175.2636375143329</v>
      </c>
      <c r="F23" s="81">
        <f t="shared" si="3"/>
        <v>6686.5774540893444</v>
      </c>
      <c r="G23" s="81">
        <f t="shared" si="2"/>
        <v>666519.76595137944</v>
      </c>
      <c r="K23" s="83"/>
      <c r="L23" s="83"/>
      <c r="M23" s="84"/>
      <c r="N23" s="84"/>
      <c r="O23" s="84"/>
      <c r="P23" s="85"/>
    </row>
    <row r="24" spans="1:16" x14ac:dyDescent="0.35">
      <c r="A24" s="79">
        <f>EDATE(A23,1)</f>
        <v>44501</v>
      </c>
      <c r="B24" s="80">
        <v>8</v>
      </c>
      <c r="C24" s="76">
        <f t="shared" si="5"/>
        <v>666519.76595137944</v>
      </c>
      <c r="D24" s="139">
        <f t="shared" si="0"/>
        <v>1499.6694733906036</v>
      </c>
      <c r="E24" s="139">
        <f t="shared" si="1"/>
        <v>5186.9079806987402</v>
      </c>
      <c r="F24" s="81">
        <f t="shared" si="3"/>
        <v>6686.5774540893444</v>
      </c>
      <c r="G24" s="81">
        <f t="shared" si="2"/>
        <v>661332.85797068069</v>
      </c>
      <c r="K24" s="83"/>
      <c r="L24" s="83"/>
      <c r="M24" s="84"/>
      <c r="N24" s="84"/>
      <c r="O24" s="84"/>
      <c r="P24" s="85"/>
    </row>
    <row r="25" spans="1:16" x14ac:dyDescent="0.35">
      <c r="A25" s="79">
        <f t="shared" si="4"/>
        <v>44531</v>
      </c>
      <c r="B25" s="80">
        <v>9</v>
      </c>
      <c r="C25" s="76">
        <f t="shared" si="5"/>
        <v>661332.85797068069</v>
      </c>
      <c r="D25" s="139">
        <f t="shared" si="0"/>
        <v>1487.9989304340318</v>
      </c>
      <c r="E25" s="139">
        <f t="shared" si="1"/>
        <v>5198.5785236553129</v>
      </c>
      <c r="F25" s="81">
        <f t="shared" si="3"/>
        <v>6686.5774540893444</v>
      </c>
      <c r="G25" s="81">
        <f t="shared" si="2"/>
        <v>656134.27944702539</v>
      </c>
      <c r="K25" s="83"/>
      <c r="L25" s="83"/>
      <c r="M25" s="84"/>
      <c r="N25" s="84"/>
      <c r="O25" s="84"/>
      <c r="P25" s="85"/>
    </row>
    <row r="26" spans="1:16" x14ac:dyDescent="0.35">
      <c r="A26" s="79">
        <f t="shared" si="4"/>
        <v>44562</v>
      </c>
      <c r="B26" s="80">
        <v>10</v>
      </c>
      <c r="C26" s="76">
        <f t="shared" si="5"/>
        <v>656134.27944702539</v>
      </c>
      <c r="D26" s="139">
        <f t="shared" si="0"/>
        <v>1476.3021287558072</v>
      </c>
      <c r="E26" s="139">
        <f t="shared" si="1"/>
        <v>5210.2753253335368</v>
      </c>
      <c r="F26" s="81">
        <f t="shared" si="3"/>
        <v>6686.5774540893444</v>
      </c>
      <c r="G26" s="81">
        <f t="shared" si="2"/>
        <v>650924.0041216918</v>
      </c>
      <c r="K26" s="83"/>
      <c r="L26" s="83"/>
      <c r="M26" s="84"/>
      <c r="N26" s="84"/>
      <c r="O26" s="84"/>
      <c r="P26" s="85"/>
    </row>
    <row r="27" spans="1:16" x14ac:dyDescent="0.35">
      <c r="A27" s="79">
        <f t="shared" si="4"/>
        <v>44593</v>
      </c>
      <c r="B27" s="80">
        <v>11</v>
      </c>
      <c r="C27" s="76">
        <f t="shared" si="5"/>
        <v>650924.0041216918</v>
      </c>
      <c r="D27" s="139">
        <f t="shared" si="0"/>
        <v>1464.5790092738071</v>
      </c>
      <c r="E27" s="139">
        <f t="shared" si="1"/>
        <v>5221.9984448155374</v>
      </c>
      <c r="F27" s="81">
        <f t="shared" si="3"/>
        <v>6686.5774540893444</v>
      </c>
      <c r="G27" s="81">
        <f t="shared" si="2"/>
        <v>645702.00567687629</v>
      </c>
      <c r="K27" s="77"/>
      <c r="L27" s="77"/>
      <c r="M27" s="77"/>
      <c r="N27" s="77"/>
      <c r="O27" s="77"/>
      <c r="P27" s="77"/>
    </row>
    <row r="28" spans="1:16" x14ac:dyDescent="0.35">
      <c r="A28" s="79">
        <f t="shared" si="4"/>
        <v>44621</v>
      </c>
      <c r="B28" s="80">
        <v>12</v>
      </c>
      <c r="C28" s="76">
        <f t="shared" si="5"/>
        <v>645702.00567687629</v>
      </c>
      <c r="D28" s="139">
        <f t="shared" si="0"/>
        <v>1452.8295127729718</v>
      </c>
      <c r="E28" s="139">
        <f t="shared" si="1"/>
        <v>5233.7479413163728</v>
      </c>
      <c r="F28" s="81">
        <f t="shared" si="3"/>
        <v>6686.5774540893444</v>
      </c>
      <c r="G28" s="81">
        <f t="shared" si="2"/>
        <v>640468.25773555995</v>
      </c>
    </row>
    <row r="29" spans="1:16" x14ac:dyDescent="0.35">
      <c r="A29" s="79">
        <f t="shared" si="4"/>
        <v>44652</v>
      </c>
      <c r="B29" s="80">
        <v>13</v>
      </c>
      <c r="C29" s="76">
        <f t="shared" si="5"/>
        <v>640468.25773555995</v>
      </c>
      <c r="D29" s="139">
        <f t="shared" si="0"/>
        <v>1441.0535799050101</v>
      </c>
      <c r="E29" s="139">
        <f t="shared" si="1"/>
        <v>5245.5238741843341</v>
      </c>
      <c r="F29" s="81">
        <f t="shared" si="3"/>
        <v>6686.5774540893444</v>
      </c>
      <c r="G29" s="81">
        <f t="shared" si="2"/>
        <v>635222.7338613756</v>
      </c>
    </row>
    <row r="30" spans="1:16" x14ac:dyDescent="0.35">
      <c r="A30" s="79">
        <f t="shared" si="4"/>
        <v>44682</v>
      </c>
      <c r="B30" s="80">
        <v>14</v>
      </c>
      <c r="C30" s="76">
        <f t="shared" si="5"/>
        <v>635222.7338613756</v>
      </c>
      <c r="D30" s="139">
        <f t="shared" si="0"/>
        <v>1429.2511511880953</v>
      </c>
      <c r="E30" s="139">
        <f t="shared" si="1"/>
        <v>5257.3263029012487</v>
      </c>
      <c r="F30" s="81">
        <f t="shared" si="3"/>
        <v>6686.5774540893444</v>
      </c>
      <c r="G30" s="81">
        <f t="shared" si="2"/>
        <v>629965.40755847434</v>
      </c>
    </row>
    <row r="31" spans="1:16" x14ac:dyDescent="0.35">
      <c r="A31" s="79">
        <f t="shared" si="4"/>
        <v>44713</v>
      </c>
      <c r="B31" s="80">
        <v>15</v>
      </c>
      <c r="C31" s="76">
        <f t="shared" si="5"/>
        <v>629965.40755847434</v>
      </c>
      <c r="D31" s="139">
        <f t="shared" si="0"/>
        <v>1417.4221670065674</v>
      </c>
      <c r="E31" s="139">
        <f t="shared" si="1"/>
        <v>5269.1552870827763</v>
      </c>
      <c r="F31" s="81">
        <f t="shared" si="3"/>
        <v>6686.5774540893444</v>
      </c>
      <c r="G31" s="81">
        <f t="shared" si="2"/>
        <v>624696.25227139157</v>
      </c>
    </row>
    <row r="32" spans="1:16" x14ac:dyDescent="0.35">
      <c r="A32" s="79">
        <f t="shared" si="4"/>
        <v>44743</v>
      </c>
      <c r="B32" s="80">
        <v>16</v>
      </c>
      <c r="C32" s="76">
        <f t="shared" si="5"/>
        <v>624696.25227139157</v>
      </c>
      <c r="D32" s="139">
        <f t="shared" si="0"/>
        <v>1405.5665676106312</v>
      </c>
      <c r="E32" s="139">
        <f t="shared" si="1"/>
        <v>5281.0108864787126</v>
      </c>
      <c r="F32" s="81">
        <f t="shared" si="3"/>
        <v>6686.5774540893444</v>
      </c>
      <c r="G32" s="81">
        <f t="shared" si="2"/>
        <v>619415.24138491286</v>
      </c>
    </row>
    <row r="33" spans="1:7" x14ac:dyDescent="0.35">
      <c r="A33" s="79">
        <f t="shared" si="4"/>
        <v>44774</v>
      </c>
      <c r="B33" s="80">
        <v>17</v>
      </c>
      <c r="C33" s="76">
        <f t="shared" si="5"/>
        <v>619415.24138491286</v>
      </c>
      <c r="D33" s="139">
        <f t="shared" si="0"/>
        <v>1393.6842931160541</v>
      </c>
      <c r="E33" s="139">
        <f t="shared" si="1"/>
        <v>5292.8931609732908</v>
      </c>
      <c r="F33" s="81">
        <f t="shared" si="3"/>
        <v>6686.5774540893444</v>
      </c>
      <c r="G33" s="81">
        <f t="shared" si="2"/>
        <v>614122.34822393954</v>
      </c>
    </row>
    <row r="34" spans="1:7" x14ac:dyDescent="0.35">
      <c r="A34" s="79">
        <f t="shared" si="4"/>
        <v>44805</v>
      </c>
      <c r="B34" s="80">
        <v>18</v>
      </c>
      <c r="C34" s="76">
        <f t="shared" si="5"/>
        <v>614122.34822393954</v>
      </c>
      <c r="D34" s="139">
        <f t="shared" si="0"/>
        <v>1381.7752835038641</v>
      </c>
      <c r="E34" s="139">
        <f t="shared" si="1"/>
        <v>5304.802170585479</v>
      </c>
      <c r="F34" s="81">
        <f t="shared" si="3"/>
        <v>6686.5774540893444</v>
      </c>
      <c r="G34" s="81">
        <f t="shared" si="2"/>
        <v>608817.54605335405</v>
      </c>
    </row>
    <row r="35" spans="1:7" x14ac:dyDescent="0.35">
      <c r="A35" s="79">
        <f t="shared" si="4"/>
        <v>44835</v>
      </c>
      <c r="B35" s="80">
        <v>19</v>
      </c>
      <c r="C35" s="76">
        <f t="shared" si="5"/>
        <v>608817.54605335405</v>
      </c>
      <c r="D35" s="139">
        <f t="shared" si="0"/>
        <v>1369.8394786200467</v>
      </c>
      <c r="E35" s="139">
        <f t="shared" si="1"/>
        <v>5316.7379754692975</v>
      </c>
      <c r="F35" s="81">
        <f t="shared" si="3"/>
        <v>6686.5774540893444</v>
      </c>
      <c r="G35" s="81">
        <f t="shared" si="2"/>
        <v>603500.80807788472</v>
      </c>
    </row>
    <row r="36" spans="1:7" x14ac:dyDescent="0.35">
      <c r="A36" s="79">
        <f t="shared" si="4"/>
        <v>44866</v>
      </c>
      <c r="B36" s="80">
        <v>20</v>
      </c>
      <c r="C36" s="76">
        <f t="shared" si="5"/>
        <v>603500.80807788472</v>
      </c>
      <c r="D36" s="139">
        <f t="shared" si="0"/>
        <v>1357.8768181752414</v>
      </c>
      <c r="E36" s="139">
        <f t="shared" si="1"/>
        <v>5328.7006359141033</v>
      </c>
      <c r="F36" s="81">
        <f t="shared" si="3"/>
        <v>6686.5774540893444</v>
      </c>
      <c r="G36" s="81">
        <f t="shared" si="2"/>
        <v>598172.10744197061</v>
      </c>
    </row>
    <row r="37" spans="1:7" x14ac:dyDescent="0.35">
      <c r="A37" s="79">
        <f t="shared" si="4"/>
        <v>44896</v>
      </c>
      <c r="B37" s="80">
        <v>21</v>
      </c>
      <c r="C37" s="76">
        <f t="shared" si="5"/>
        <v>598172.10744197061</v>
      </c>
      <c r="D37" s="139">
        <f t="shared" si="0"/>
        <v>1345.887241744434</v>
      </c>
      <c r="E37" s="139">
        <f t="shared" si="1"/>
        <v>5340.690212344909</v>
      </c>
      <c r="F37" s="81">
        <f t="shared" si="3"/>
        <v>6686.5774540893444</v>
      </c>
      <c r="G37" s="81">
        <f t="shared" si="2"/>
        <v>592831.41722962575</v>
      </c>
    </row>
    <row r="38" spans="1:7" x14ac:dyDescent="0.35">
      <c r="A38" s="79">
        <f t="shared" si="4"/>
        <v>44927</v>
      </c>
      <c r="B38" s="80">
        <v>22</v>
      </c>
      <c r="C38" s="76">
        <f t="shared" si="5"/>
        <v>592831.41722962575</v>
      </c>
      <c r="D38" s="139">
        <f t="shared" si="0"/>
        <v>1333.8706887666583</v>
      </c>
      <c r="E38" s="139">
        <f t="shared" si="1"/>
        <v>5352.7067653226859</v>
      </c>
      <c r="F38" s="81">
        <f t="shared" si="3"/>
        <v>6686.5774540893444</v>
      </c>
      <c r="G38" s="81">
        <f t="shared" si="2"/>
        <v>587478.71046430303</v>
      </c>
    </row>
    <row r="39" spans="1:7" x14ac:dyDescent="0.35">
      <c r="A39" s="79">
        <f t="shared" si="4"/>
        <v>44958</v>
      </c>
      <c r="B39" s="80">
        <v>23</v>
      </c>
      <c r="C39" s="76">
        <f t="shared" si="5"/>
        <v>587478.71046430303</v>
      </c>
      <c r="D39" s="139">
        <f t="shared" si="0"/>
        <v>1321.8270985446823</v>
      </c>
      <c r="E39" s="139">
        <f t="shared" si="1"/>
        <v>5364.750355544661</v>
      </c>
      <c r="F39" s="81">
        <f t="shared" si="3"/>
        <v>6686.5774540893444</v>
      </c>
      <c r="G39" s="81">
        <f t="shared" si="2"/>
        <v>582113.96010875842</v>
      </c>
    </row>
    <row r="40" spans="1:7" x14ac:dyDescent="0.35">
      <c r="A40" s="79">
        <f t="shared" si="4"/>
        <v>44986</v>
      </c>
      <c r="B40" s="80">
        <v>24</v>
      </c>
      <c r="C40" s="76">
        <f t="shared" si="5"/>
        <v>582113.96010875842</v>
      </c>
      <c r="D40" s="139">
        <f t="shared" si="0"/>
        <v>1309.7564102447066</v>
      </c>
      <c r="E40" s="139">
        <f t="shared" si="1"/>
        <v>5376.8210438446376</v>
      </c>
      <c r="F40" s="81">
        <f t="shared" si="3"/>
        <v>6686.5774540893444</v>
      </c>
      <c r="G40" s="81">
        <f t="shared" si="2"/>
        <v>576737.13906491373</v>
      </c>
    </row>
    <row r="41" spans="1:7" x14ac:dyDescent="0.35">
      <c r="A41" s="79">
        <f t="shared" si="4"/>
        <v>45017</v>
      </c>
      <c r="B41" s="80">
        <v>25</v>
      </c>
      <c r="C41" s="76">
        <f t="shared" si="5"/>
        <v>576737.13906491373</v>
      </c>
      <c r="D41" s="139">
        <f t="shared" si="0"/>
        <v>1297.6585628960563</v>
      </c>
      <c r="E41" s="139">
        <f t="shared" si="1"/>
        <v>5388.918891193287</v>
      </c>
      <c r="F41" s="81">
        <f t="shared" si="3"/>
        <v>6686.5774540893444</v>
      </c>
      <c r="G41" s="81">
        <f t="shared" si="2"/>
        <v>571348.2201737205</v>
      </c>
    </row>
    <row r="42" spans="1:7" x14ac:dyDescent="0.35">
      <c r="A42" s="79">
        <f t="shared" si="4"/>
        <v>45047</v>
      </c>
      <c r="B42" s="80">
        <v>26</v>
      </c>
      <c r="C42" s="76">
        <f t="shared" si="5"/>
        <v>571348.2201737205</v>
      </c>
      <c r="D42" s="139">
        <f t="shared" si="0"/>
        <v>1285.5334953908714</v>
      </c>
      <c r="E42" s="139">
        <f t="shared" si="1"/>
        <v>5401.0439586984721</v>
      </c>
      <c r="F42" s="81">
        <f t="shared" si="3"/>
        <v>6686.5774540893444</v>
      </c>
      <c r="G42" s="81">
        <f t="shared" si="2"/>
        <v>565947.17621502199</v>
      </c>
    </row>
    <row r="43" spans="1:7" x14ac:dyDescent="0.35">
      <c r="A43" s="79">
        <f t="shared" si="4"/>
        <v>45078</v>
      </c>
      <c r="B43" s="80">
        <v>27</v>
      </c>
      <c r="C43" s="76">
        <f t="shared" si="5"/>
        <v>565947.17621502199</v>
      </c>
      <c r="D43" s="139">
        <f t="shared" si="0"/>
        <v>1273.3811464838</v>
      </c>
      <c r="E43" s="139">
        <f t="shared" si="1"/>
        <v>5413.1963076055436</v>
      </c>
      <c r="F43" s="81">
        <f t="shared" si="3"/>
        <v>6686.5774540893444</v>
      </c>
      <c r="G43" s="81">
        <f t="shared" si="2"/>
        <v>560533.97990741639</v>
      </c>
    </row>
    <row r="44" spans="1:7" x14ac:dyDescent="0.35">
      <c r="A44" s="79">
        <f t="shared" si="4"/>
        <v>45108</v>
      </c>
      <c r="B44" s="80">
        <v>28</v>
      </c>
      <c r="C44" s="76">
        <f t="shared" si="5"/>
        <v>560533.97990741639</v>
      </c>
      <c r="D44" s="139">
        <f t="shared" si="0"/>
        <v>1261.201454791687</v>
      </c>
      <c r="E44" s="139">
        <f t="shared" si="1"/>
        <v>5425.3759992976566</v>
      </c>
      <c r="F44" s="81">
        <f t="shared" si="3"/>
        <v>6686.5774540893444</v>
      </c>
      <c r="G44" s="81">
        <f t="shared" si="2"/>
        <v>555108.60390811868</v>
      </c>
    </row>
    <row r="45" spans="1:7" x14ac:dyDescent="0.35">
      <c r="A45" s="79">
        <f t="shared" si="4"/>
        <v>45139</v>
      </c>
      <c r="B45" s="80">
        <v>29</v>
      </c>
      <c r="C45" s="76">
        <f t="shared" si="5"/>
        <v>555108.60390811868</v>
      </c>
      <c r="D45" s="139">
        <f t="shared" si="0"/>
        <v>1248.9943587932673</v>
      </c>
      <c r="E45" s="139">
        <f t="shared" si="1"/>
        <v>5437.5830952960769</v>
      </c>
      <c r="F45" s="81">
        <f t="shared" si="3"/>
        <v>6686.5774540893444</v>
      </c>
      <c r="G45" s="81">
        <f t="shared" si="2"/>
        <v>549671.02081282262</v>
      </c>
    </row>
    <row r="46" spans="1:7" x14ac:dyDescent="0.35">
      <c r="A46" s="79">
        <f t="shared" si="4"/>
        <v>45170</v>
      </c>
      <c r="B46" s="80">
        <v>30</v>
      </c>
      <c r="C46" s="76">
        <f t="shared" si="5"/>
        <v>549671.02081282262</v>
      </c>
      <c r="D46" s="139">
        <f t="shared" si="0"/>
        <v>1236.7597968288512</v>
      </c>
      <c r="E46" s="139">
        <f t="shared" si="1"/>
        <v>5449.8176572604925</v>
      </c>
      <c r="F46" s="81">
        <f t="shared" si="3"/>
        <v>6686.5774540893444</v>
      </c>
      <c r="G46" s="81">
        <f t="shared" si="2"/>
        <v>544221.20315556217</v>
      </c>
    </row>
    <row r="47" spans="1:7" x14ac:dyDescent="0.35">
      <c r="A47" s="79">
        <f t="shared" si="4"/>
        <v>45200</v>
      </c>
      <c r="B47" s="80">
        <v>31</v>
      </c>
      <c r="C47" s="76">
        <f t="shared" si="5"/>
        <v>544221.20315556217</v>
      </c>
      <c r="D47" s="139">
        <f t="shared" si="0"/>
        <v>1224.4977071000153</v>
      </c>
      <c r="E47" s="139">
        <f t="shared" si="1"/>
        <v>5462.0797469893287</v>
      </c>
      <c r="F47" s="81">
        <f t="shared" si="3"/>
        <v>6686.5774540893444</v>
      </c>
      <c r="G47" s="81">
        <f t="shared" si="2"/>
        <v>538759.12340857286</v>
      </c>
    </row>
    <row r="48" spans="1:7" x14ac:dyDescent="0.35">
      <c r="A48" s="79">
        <f t="shared" si="4"/>
        <v>45231</v>
      </c>
      <c r="B48" s="80">
        <v>32</v>
      </c>
      <c r="C48" s="76">
        <f t="shared" si="5"/>
        <v>538759.12340857286</v>
      </c>
      <c r="D48" s="139">
        <f t="shared" si="0"/>
        <v>1212.2080276692893</v>
      </c>
      <c r="E48" s="139">
        <f t="shared" si="1"/>
        <v>5474.369426420054</v>
      </c>
      <c r="F48" s="81">
        <f t="shared" si="3"/>
        <v>6686.5774540893444</v>
      </c>
      <c r="G48" s="81">
        <f t="shared" si="2"/>
        <v>533284.75398215279</v>
      </c>
    </row>
    <row r="49" spans="1:7" x14ac:dyDescent="0.35">
      <c r="A49" s="79">
        <f t="shared" si="4"/>
        <v>45261</v>
      </c>
      <c r="B49" s="80">
        <v>33</v>
      </c>
      <c r="C49" s="76">
        <f t="shared" si="5"/>
        <v>533284.75398215279</v>
      </c>
      <c r="D49" s="139">
        <f t="shared" si="0"/>
        <v>1199.8906964598443</v>
      </c>
      <c r="E49" s="139">
        <f t="shared" si="1"/>
        <v>5486.686757629499</v>
      </c>
      <c r="F49" s="81">
        <f t="shared" si="3"/>
        <v>6686.5774540893444</v>
      </c>
      <c r="G49" s="81">
        <f t="shared" si="2"/>
        <v>527798.06722452329</v>
      </c>
    </row>
    <row r="50" spans="1:7" x14ac:dyDescent="0.35">
      <c r="A50" s="79">
        <f t="shared" si="4"/>
        <v>45292</v>
      </c>
      <c r="B50" s="80">
        <v>34</v>
      </c>
      <c r="C50" s="76">
        <f t="shared" si="5"/>
        <v>527798.06722452329</v>
      </c>
      <c r="D50" s="139">
        <f t="shared" si="0"/>
        <v>1187.5456512551775</v>
      </c>
      <c r="E50" s="139">
        <f t="shared" si="1"/>
        <v>5499.0318028341662</v>
      </c>
      <c r="F50" s="81">
        <f t="shared" si="3"/>
        <v>6686.5774540893444</v>
      </c>
      <c r="G50" s="81">
        <f t="shared" si="2"/>
        <v>522299.0354216891</v>
      </c>
    </row>
    <row r="51" spans="1:7" x14ac:dyDescent="0.35">
      <c r="A51" s="79">
        <f t="shared" si="4"/>
        <v>45323</v>
      </c>
      <c r="B51" s="80">
        <v>35</v>
      </c>
      <c r="C51" s="76">
        <f t="shared" si="5"/>
        <v>522299.0354216891</v>
      </c>
      <c r="D51" s="139">
        <f t="shared" si="0"/>
        <v>1175.1728296988008</v>
      </c>
      <c r="E51" s="139">
        <f t="shared" si="1"/>
        <v>5511.4046243905441</v>
      </c>
      <c r="F51" s="81">
        <f t="shared" si="3"/>
        <v>6686.5774540893444</v>
      </c>
      <c r="G51" s="81">
        <f t="shared" si="2"/>
        <v>516787.63079729857</v>
      </c>
    </row>
    <row r="52" spans="1:7" x14ac:dyDescent="0.35">
      <c r="A52" s="79">
        <f t="shared" si="4"/>
        <v>45352</v>
      </c>
      <c r="B52" s="80">
        <v>36</v>
      </c>
      <c r="C52" s="76">
        <f t="shared" si="5"/>
        <v>516787.63079729857</v>
      </c>
      <c r="D52" s="139">
        <f t="shared" si="0"/>
        <v>1162.7721692939222</v>
      </c>
      <c r="E52" s="139">
        <f t="shared" si="1"/>
        <v>5523.8052847954223</v>
      </c>
      <c r="F52" s="81">
        <f t="shared" si="3"/>
        <v>6686.5774540893444</v>
      </c>
      <c r="G52" s="81">
        <f t="shared" si="2"/>
        <v>511263.82551250316</v>
      </c>
    </row>
    <row r="53" spans="1:7" x14ac:dyDescent="0.35">
      <c r="A53" s="79">
        <f t="shared" si="4"/>
        <v>45383</v>
      </c>
      <c r="B53" s="80">
        <v>37</v>
      </c>
      <c r="C53" s="76">
        <f t="shared" si="5"/>
        <v>511263.82551250316</v>
      </c>
      <c r="D53" s="139">
        <f t="shared" si="0"/>
        <v>1150.3436074031326</v>
      </c>
      <c r="E53" s="139">
        <f t="shared" si="1"/>
        <v>5536.233846686212</v>
      </c>
      <c r="F53" s="81">
        <f t="shared" si="3"/>
        <v>6686.5774540893444</v>
      </c>
      <c r="G53" s="81">
        <f t="shared" si="2"/>
        <v>505727.59166581696</v>
      </c>
    </row>
    <row r="54" spans="1:7" x14ac:dyDescent="0.35">
      <c r="A54" s="79">
        <f t="shared" si="4"/>
        <v>45413</v>
      </c>
      <c r="B54" s="80">
        <v>38</v>
      </c>
      <c r="C54" s="76">
        <f t="shared" si="5"/>
        <v>505727.59166581696</v>
      </c>
      <c r="D54" s="139">
        <f t="shared" si="0"/>
        <v>1137.8870812480886</v>
      </c>
      <c r="E54" s="139">
        <f t="shared" si="1"/>
        <v>5548.6903728412544</v>
      </c>
      <c r="F54" s="81">
        <f t="shared" si="3"/>
        <v>6686.5774540893444</v>
      </c>
      <c r="G54" s="81">
        <f t="shared" si="2"/>
        <v>500178.9012929757</v>
      </c>
    </row>
    <row r="55" spans="1:7" x14ac:dyDescent="0.35">
      <c r="A55" s="79">
        <f t="shared" si="4"/>
        <v>45444</v>
      </c>
      <c r="B55" s="80">
        <v>39</v>
      </c>
      <c r="C55" s="76">
        <f t="shared" si="5"/>
        <v>500178.9012929757</v>
      </c>
      <c r="D55" s="139">
        <f t="shared" si="0"/>
        <v>1125.4025279091959</v>
      </c>
      <c r="E55" s="139">
        <f t="shared" si="1"/>
        <v>5561.1749261801478</v>
      </c>
      <c r="F55" s="81">
        <f t="shared" si="3"/>
        <v>6686.5774540893444</v>
      </c>
      <c r="G55" s="81">
        <f t="shared" si="2"/>
        <v>494617.72636679554</v>
      </c>
    </row>
    <row r="56" spans="1:7" x14ac:dyDescent="0.35">
      <c r="A56" s="79">
        <f t="shared" si="4"/>
        <v>45474</v>
      </c>
      <c r="B56" s="80">
        <v>40</v>
      </c>
      <c r="C56" s="76">
        <f t="shared" si="5"/>
        <v>494617.72636679554</v>
      </c>
      <c r="D56" s="139">
        <f t="shared" si="0"/>
        <v>1112.8898843252905</v>
      </c>
      <c r="E56" s="139">
        <f t="shared" si="1"/>
        <v>5573.6875697640544</v>
      </c>
      <c r="F56" s="81">
        <f t="shared" si="3"/>
        <v>6686.5774540893444</v>
      </c>
      <c r="G56" s="81">
        <f t="shared" si="2"/>
        <v>489044.03879703151</v>
      </c>
    </row>
    <row r="57" spans="1:7" x14ac:dyDescent="0.35">
      <c r="A57" s="79">
        <f t="shared" si="4"/>
        <v>45505</v>
      </c>
      <c r="B57" s="80">
        <v>41</v>
      </c>
      <c r="C57" s="76">
        <f t="shared" si="5"/>
        <v>489044.03879703151</v>
      </c>
      <c r="D57" s="139">
        <f t="shared" si="0"/>
        <v>1100.3490872933212</v>
      </c>
      <c r="E57" s="139">
        <f t="shared" si="1"/>
        <v>5586.2283667960219</v>
      </c>
      <c r="F57" s="81">
        <f t="shared" si="3"/>
        <v>6686.5774540893444</v>
      </c>
      <c r="G57" s="81">
        <f t="shared" si="2"/>
        <v>483457.81043023546</v>
      </c>
    </row>
    <row r="58" spans="1:7" x14ac:dyDescent="0.35">
      <c r="A58" s="79">
        <f t="shared" si="4"/>
        <v>45536</v>
      </c>
      <c r="B58" s="80">
        <v>42</v>
      </c>
      <c r="C58" s="76">
        <f t="shared" si="5"/>
        <v>483457.81043023546</v>
      </c>
      <c r="D58" s="139">
        <f t="shared" si="0"/>
        <v>1087.7800734680302</v>
      </c>
      <c r="E58" s="139">
        <f t="shared" si="1"/>
        <v>5598.797380621314</v>
      </c>
      <c r="F58" s="81">
        <f t="shared" si="3"/>
        <v>6686.5774540893444</v>
      </c>
      <c r="G58" s="81">
        <f t="shared" si="2"/>
        <v>477859.01304961415</v>
      </c>
    </row>
    <row r="59" spans="1:7" x14ac:dyDescent="0.35">
      <c r="A59" s="79">
        <f t="shared" si="4"/>
        <v>45566</v>
      </c>
      <c r="B59" s="80">
        <v>43</v>
      </c>
      <c r="C59" s="76">
        <f t="shared" si="5"/>
        <v>477859.01304961415</v>
      </c>
      <c r="D59" s="139">
        <f t="shared" si="0"/>
        <v>1075.1827793616324</v>
      </c>
      <c r="E59" s="139">
        <f t="shared" si="1"/>
        <v>5611.3946747277114</v>
      </c>
      <c r="F59" s="81">
        <f t="shared" si="3"/>
        <v>6686.5774540893444</v>
      </c>
      <c r="G59" s="81">
        <f t="shared" si="2"/>
        <v>472247.61837488646</v>
      </c>
    </row>
    <row r="60" spans="1:7" x14ac:dyDescent="0.35">
      <c r="A60" s="79">
        <f t="shared" si="4"/>
        <v>45597</v>
      </c>
      <c r="B60" s="80">
        <v>44</v>
      </c>
      <c r="C60" s="76">
        <f t="shared" si="5"/>
        <v>472247.61837488646</v>
      </c>
      <c r="D60" s="139">
        <f t="shared" si="0"/>
        <v>1062.5571413434948</v>
      </c>
      <c r="E60" s="139">
        <f t="shared" si="1"/>
        <v>5624.0203127458499</v>
      </c>
      <c r="F60" s="81">
        <f t="shared" si="3"/>
        <v>6686.5774540893444</v>
      </c>
      <c r="G60" s="81">
        <f t="shared" si="2"/>
        <v>466623.59806214063</v>
      </c>
    </row>
    <row r="61" spans="1:7" x14ac:dyDescent="0.35">
      <c r="A61" s="79">
        <f t="shared" si="4"/>
        <v>45627</v>
      </c>
      <c r="B61" s="80">
        <v>45</v>
      </c>
      <c r="C61" s="76">
        <f t="shared" si="5"/>
        <v>466623.59806214063</v>
      </c>
      <c r="D61" s="139">
        <f t="shared" si="0"/>
        <v>1049.9030956398167</v>
      </c>
      <c r="E61" s="139">
        <f t="shared" si="1"/>
        <v>5636.6743584495271</v>
      </c>
      <c r="F61" s="81">
        <f t="shared" si="3"/>
        <v>6686.5774540893444</v>
      </c>
      <c r="G61" s="81">
        <f t="shared" si="2"/>
        <v>460986.92370369111</v>
      </c>
    </row>
    <row r="62" spans="1:7" x14ac:dyDescent="0.35">
      <c r="A62" s="79">
        <f t="shared" si="4"/>
        <v>45658</v>
      </c>
      <c r="B62" s="80">
        <v>46</v>
      </c>
      <c r="C62" s="76">
        <f t="shared" si="5"/>
        <v>460986.92370369111</v>
      </c>
      <c r="D62" s="139">
        <f t="shared" si="0"/>
        <v>1037.2205783333054</v>
      </c>
      <c r="E62" s="139">
        <f t="shared" si="1"/>
        <v>5649.3568757560397</v>
      </c>
      <c r="F62" s="81">
        <f t="shared" si="3"/>
        <v>6686.5774540893444</v>
      </c>
      <c r="G62" s="81">
        <f t="shared" si="2"/>
        <v>455337.56682793505</v>
      </c>
    </row>
    <row r="63" spans="1:7" x14ac:dyDescent="0.35">
      <c r="A63" s="79">
        <f t="shared" si="4"/>
        <v>45689</v>
      </c>
      <c r="B63" s="80">
        <v>47</v>
      </c>
      <c r="C63" s="76">
        <f t="shared" si="5"/>
        <v>455337.56682793505</v>
      </c>
      <c r="D63" s="139">
        <f t="shared" si="0"/>
        <v>1024.5095253628542</v>
      </c>
      <c r="E63" s="139">
        <f t="shared" si="1"/>
        <v>5662.0679287264902</v>
      </c>
      <c r="F63" s="81">
        <f t="shared" si="3"/>
        <v>6686.5774540893444</v>
      </c>
      <c r="G63" s="81">
        <f t="shared" si="2"/>
        <v>449675.49889920856</v>
      </c>
    </row>
    <row r="64" spans="1:7" x14ac:dyDescent="0.35">
      <c r="A64" s="79">
        <f t="shared" si="4"/>
        <v>45717</v>
      </c>
      <c r="B64" s="80">
        <v>48</v>
      </c>
      <c r="C64" s="76">
        <f t="shared" si="5"/>
        <v>449675.49889920856</v>
      </c>
      <c r="D64" s="139">
        <f t="shared" si="0"/>
        <v>1011.7698725232196</v>
      </c>
      <c r="E64" s="139">
        <f t="shared" si="1"/>
        <v>5674.8075815661241</v>
      </c>
      <c r="F64" s="81">
        <f t="shared" si="3"/>
        <v>6686.5774540893444</v>
      </c>
      <c r="G64" s="81">
        <f t="shared" si="2"/>
        <v>444000.69131764246</v>
      </c>
    </row>
    <row r="65" spans="1:7" x14ac:dyDescent="0.35">
      <c r="A65" s="79">
        <f t="shared" si="4"/>
        <v>45748</v>
      </c>
      <c r="B65" s="80">
        <v>49</v>
      </c>
      <c r="C65" s="76">
        <f t="shared" si="5"/>
        <v>444000.69131764246</v>
      </c>
      <c r="D65" s="139">
        <f t="shared" si="0"/>
        <v>999.0015554646958</v>
      </c>
      <c r="E65" s="139">
        <f t="shared" si="1"/>
        <v>5687.5758986246483</v>
      </c>
      <c r="F65" s="81">
        <f t="shared" si="3"/>
        <v>6686.5774540893444</v>
      </c>
      <c r="G65" s="81">
        <f t="shared" si="2"/>
        <v>438313.11541901779</v>
      </c>
    </row>
    <row r="66" spans="1:7" x14ac:dyDescent="0.35">
      <c r="A66" s="79">
        <f t="shared" si="4"/>
        <v>45778</v>
      </c>
      <c r="B66" s="80">
        <v>50</v>
      </c>
      <c r="C66" s="76">
        <f t="shared" si="5"/>
        <v>438313.11541901779</v>
      </c>
      <c r="D66" s="139">
        <f t="shared" si="0"/>
        <v>986.20450969279045</v>
      </c>
      <c r="E66" s="139">
        <f t="shared" si="1"/>
        <v>5700.3729443965531</v>
      </c>
      <c r="F66" s="81">
        <f t="shared" si="3"/>
        <v>6686.5774540893444</v>
      </c>
      <c r="G66" s="81">
        <f t="shared" si="2"/>
        <v>432612.74247462122</v>
      </c>
    </row>
    <row r="67" spans="1:7" x14ac:dyDescent="0.35">
      <c r="A67" s="79">
        <f t="shared" si="4"/>
        <v>45809</v>
      </c>
      <c r="B67" s="80">
        <v>51</v>
      </c>
      <c r="C67" s="76">
        <f t="shared" si="5"/>
        <v>432612.74247462122</v>
      </c>
      <c r="D67" s="139">
        <f t="shared" si="0"/>
        <v>973.37867056789833</v>
      </c>
      <c r="E67" s="139">
        <f t="shared" si="1"/>
        <v>5713.198783521445</v>
      </c>
      <c r="F67" s="81">
        <f t="shared" si="3"/>
        <v>6686.5774540893444</v>
      </c>
      <c r="G67" s="81">
        <f t="shared" si="2"/>
        <v>426899.5436910998</v>
      </c>
    </row>
    <row r="68" spans="1:7" x14ac:dyDescent="0.35">
      <c r="A68" s="79">
        <f t="shared" si="4"/>
        <v>45839</v>
      </c>
      <c r="B68" s="80">
        <v>52</v>
      </c>
      <c r="C68" s="76">
        <f t="shared" si="5"/>
        <v>426899.5436910998</v>
      </c>
      <c r="D68" s="139">
        <f t="shared" si="0"/>
        <v>960.5239733049749</v>
      </c>
      <c r="E68" s="139">
        <f t="shared" si="1"/>
        <v>5726.0534807843687</v>
      </c>
      <c r="F68" s="81">
        <f t="shared" si="3"/>
        <v>6686.5774540893444</v>
      </c>
      <c r="G68" s="81">
        <f t="shared" si="2"/>
        <v>421173.49021031545</v>
      </c>
    </row>
    <row r="69" spans="1:7" x14ac:dyDescent="0.35">
      <c r="A69" s="79">
        <f t="shared" si="4"/>
        <v>45870</v>
      </c>
      <c r="B69" s="80">
        <v>53</v>
      </c>
      <c r="C69" s="76">
        <f t="shared" si="5"/>
        <v>421173.49021031545</v>
      </c>
      <c r="D69" s="139">
        <f t="shared" si="0"/>
        <v>947.64035297321004</v>
      </c>
      <c r="E69" s="139">
        <f t="shared" si="1"/>
        <v>5738.9371011161338</v>
      </c>
      <c r="F69" s="81">
        <f t="shared" si="3"/>
        <v>6686.5774540893444</v>
      </c>
      <c r="G69" s="81">
        <f t="shared" si="2"/>
        <v>415434.55310919933</v>
      </c>
    </row>
    <row r="70" spans="1:7" x14ac:dyDescent="0.35">
      <c r="A70" s="79">
        <f t="shared" si="4"/>
        <v>45901</v>
      </c>
      <c r="B70" s="80">
        <v>54</v>
      </c>
      <c r="C70" s="76">
        <f t="shared" si="5"/>
        <v>415434.55310919933</v>
      </c>
      <c r="D70" s="139">
        <f t="shared" si="0"/>
        <v>934.72774449569874</v>
      </c>
      <c r="E70" s="139">
        <f t="shared" si="1"/>
        <v>5751.8497095936445</v>
      </c>
      <c r="F70" s="81">
        <f t="shared" si="3"/>
        <v>6686.5774540893444</v>
      </c>
      <c r="G70" s="81">
        <f t="shared" si="2"/>
        <v>409682.7033996057</v>
      </c>
    </row>
    <row r="71" spans="1:7" x14ac:dyDescent="0.35">
      <c r="A71" s="79">
        <f t="shared" si="4"/>
        <v>45931</v>
      </c>
      <c r="B71" s="80">
        <v>55</v>
      </c>
      <c r="C71" s="76">
        <f t="shared" si="5"/>
        <v>409682.7033996057</v>
      </c>
      <c r="D71" s="139">
        <f t="shared" si="0"/>
        <v>921.78608264911315</v>
      </c>
      <c r="E71" s="139">
        <f t="shared" si="1"/>
        <v>5764.7913714402303</v>
      </c>
      <c r="F71" s="81">
        <f t="shared" si="3"/>
        <v>6686.5774540893444</v>
      </c>
      <c r="G71" s="81">
        <f t="shared" si="2"/>
        <v>403917.91202816548</v>
      </c>
    </row>
    <row r="72" spans="1:7" x14ac:dyDescent="0.35">
      <c r="A72" s="79">
        <f t="shared" si="4"/>
        <v>45962</v>
      </c>
      <c r="B72" s="80">
        <v>56</v>
      </c>
      <c r="C72" s="76">
        <f t="shared" si="5"/>
        <v>403917.91202816548</v>
      </c>
      <c r="D72" s="139">
        <f t="shared" si="0"/>
        <v>908.81530206337254</v>
      </c>
      <c r="E72" s="139">
        <f t="shared" si="1"/>
        <v>5777.7621520259718</v>
      </c>
      <c r="F72" s="81">
        <f t="shared" si="3"/>
        <v>6686.5774540893444</v>
      </c>
      <c r="G72" s="81">
        <f t="shared" si="2"/>
        <v>398140.14987613948</v>
      </c>
    </row>
    <row r="73" spans="1:7" x14ac:dyDescent="0.35">
      <c r="A73" s="79">
        <f t="shared" si="4"/>
        <v>45992</v>
      </c>
      <c r="B73" s="80">
        <v>57</v>
      </c>
      <c r="C73" s="76">
        <f t="shared" si="5"/>
        <v>398140.14987613948</v>
      </c>
      <c r="D73" s="139">
        <f t="shared" si="0"/>
        <v>895.81533722131417</v>
      </c>
      <c r="E73" s="139">
        <f t="shared" si="1"/>
        <v>5790.7621168680298</v>
      </c>
      <c r="F73" s="81">
        <f t="shared" si="3"/>
        <v>6686.5774540893444</v>
      </c>
      <c r="G73" s="81">
        <f t="shared" si="2"/>
        <v>392349.38775927143</v>
      </c>
    </row>
    <row r="74" spans="1:7" x14ac:dyDescent="0.35">
      <c r="A74" s="79">
        <f t="shared" si="4"/>
        <v>46023</v>
      </c>
      <c r="B74" s="80">
        <v>58</v>
      </c>
      <c r="C74" s="76">
        <f t="shared" si="5"/>
        <v>392349.38775927143</v>
      </c>
      <c r="D74" s="139">
        <f t="shared" si="0"/>
        <v>882.78612245836121</v>
      </c>
      <c r="E74" s="139">
        <f t="shared" si="1"/>
        <v>5803.7913316309832</v>
      </c>
      <c r="F74" s="81">
        <f t="shared" si="3"/>
        <v>6686.5774540893444</v>
      </c>
      <c r="G74" s="81">
        <f t="shared" si="2"/>
        <v>386545.59642764047</v>
      </c>
    </row>
    <row r="75" spans="1:7" x14ac:dyDescent="0.35">
      <c r="A75" s="79">
        <f t="shared" si="4"/>
        <v>46054</v>
      </c>
      <c r="B75" s="80">
        <v>59</v>
      </c>
      <c r="C75" s="76">
        <f t="shared" si="5"/>
        <v>386545.59642764047</v>
      </c>
      <c r="D75" s="139">
        <f t="shared" si="0"/>
        <v>869.72759196219135</v>
      </c>
      <c r="E75" s="139">
        <f t="shared" si="1"/>
        <v>5816.8498621271519</v>
      </c>
      <c r="F75" s="81">
        <f t="shared" si="3"/>
        <v>6686.5774540893444</v>
      </c>
      <c r="G75" s="81">
        <f t="shared" si="2"/>
        <v>380728.74656551331</v>
      </c>
    </row>
    <row r="76" spans="1:7" x14ac:dyDescent="0.35">
      <c r="A76" s="79">
        <f t="shared" si="4"/>
        <v>46082</v>
      </c>
      <c r="B76" s="80">
        <v>60</v>
      </c>
      <c r="C76" s="76">
        <f>G75</f>
        <v>380728.74656551331</v>
      </c>
      <c r="D76" s="139">
        <f t="shared" si="0"/>
        <v>856.63967977240543</v>
      </c>
      <c r="E76" s="139">
        <f t="shared" si="1"/>
        <v>5829.9377743169389</v>
      </c>
      <c r="F76" s="81">
        <f t="shared" si="3"/>
        <v>6686.5774540893444</v>
      </c>
      <c r="G76" s="81">
        <f>C76-E76</f>
        <v>374898.80879119638</v>
      </c>
    </row>
    <row r="77" spans="1:7" x14ac:dyDescent="0.35">
      <c r="A77" s="79">
        <f t="shared" si="4"/>
        <v>46113</v>
      </c>
      <c r="B77" s="80">
        <v>61</v>
      </c>
      <c r="C77" s="76">
        <f t="shared" ref="C77:C136" si="6">G76</f>
        <v>374898.80879119638</v>
      </c>
      <c r="D77" s="139">
        <f t="shared" si="0"/>
        <v>843.52231978019211</v>
      </c>
      <c r="E77" s="139">
        <f t="shared" si="1"/>
        <v>5843.055134309152</v>
      </c>
      <c r="F77" s="81">
        <f t="shared" si="3"/>
        <v>6686.5774540893444</v>
      </c>
      <c r="G77" s="81">
        <f t="shared" ref="G77:G136" si="7">C77-E77</f>
        <v>369055.75365688722</v>
      </c>
    </row>
    <row r="78" spans="1:7" x14ac:dyDescent="0.35">
      <c r="A78" s="79">
        <f t="shared" si="4"/>
        <v>46143</v>
      </c>
      <c r="B78" s="80">
        <v>62</v>
      </c>
      <c r="C78" s="76">
        <f t="shared" si="6"/>
        <v>369055.75365688722</v>
      </c>
      <c r="D78" s="139">
        <f t="shared" si="0"/>
        <v>830.37544572799652</v>
      </c>
      <c r="E78" s="139">
        <f t="shared" si="1"/>
        <v>5856.202008361347</v>
      </c>
      <c r="F78" s="81">
        <f t="shared" si="3"/>
        <v>6686.5774540893444</v>
      </c>
      <c r="G78" s="81">
        <f t="shared" si="7"/>
        <v>363199.55164852587</v>
      </c>
    </row>
    <row r="79" spans="1:7" x14ac:dyDescent="0.35">
      <c r="A79" s="79">
        <f t="shared" si="4"/>
        <v>46174</v>
      </c>
      <c r="B79" s="80">
        <v>63</v>
      </c>
      <c r="C79" s="76">
        <f t="shared" si="6"/>
        <v>363199.55164852587</v>
      </c>
      <c r="D79" s="139">
        <f t="shared" si="0"/>
        <v>817.19899120918342</v>
      </c>
      <c r="E79" s="139">
        <f t="shared" si="1"/>
        <v>5869.3784628801604</v>
      </c>
      <c r="F79" s="81">
        <f t="shared" si="3"/>
        <v>6686.5774540893444</v>
      </c>
      <c r="G79" s="81">
        <f t="shared" si="7"/>
        <v>357330.17318564572</v>
      </c>
    </row>
    <row r="80" spans="1:7" x14ac:dyDescent="0.35">
      <c r="A80" s="79">
        <f t="shared" si="4"/>
        <v>46204</v>
      </c>
      <c r="B80" s="80">
        <v>64</v>
      </c>
      <c r="C80" s="76">
        <f t="shared" si="6"/>
        <v>357330.17318564572</v>
      </c>
      <c r="D80" s="139">
        <f t="shared" si="0"/>
        <v>803.99288966770325</v>
      </c>
      <c r="E80" s="139">
        <f t="shared" si="1"/>
        <v>5882.5845644216406</v>
      </c>
      <c r="F80" s="81">
        <f t="shared" si="3"/>
        <v>6686.5774540893444</v>
      </c>
      <c r="G80" s="81">
        <f t="shared" si="7"/>
        <v>351447.5886212241</v>
      </c>
    </row>
    <row r="81" spans="1:7" x14ac:dyDescent="0.35">
      <c r="A81" s="79">
        <f t="shared" si="4"/>
        <v>46235</v>
      </c>
      <c r="B81" s="80">
        <v>65</v>
      </c>
      <c r="C81" s="76">
        <f t="shared" si="6"/>
        <v>351447.5886212241</v>
      </c>
      <c r="D81" s="139">
        <f t="shared" si="0"/>
        <v>790.75707439775454</v>
      </c>
      <c r="E81" s="139">
        <f t="shared" si="1"/>
        <v>5895.8203796915896</v>
      </c>
      <c r="F81" s="81">
        <f t="shared" si="3"/>
        <v>6686.5774540893444</v>
      </c>
      <c r="G81" s="81">
        <f t="shared" si="7"/>
        <v>345551.7682415325</v>
      </c>
    </row>
    <row r="82" spans="1:7" x14ac:dyDescent="0.35">
      <c r="A82" s="79">
        <f t="shared" si="4"/>
        <v>46266</v>
      </c>
      <c r="B82" s="80">
        <v>66</v>
      </c>
      <c r="C82" s="76">
        <f t="shared" si="6"/>
        <v>345551.7682415325</v>
      </c>
      <c r="D82" s="139">
        <f t="shared" ref="D82:D136" si="8">IPMT($E$13/12,B82,$E$7,-$E$11,$E$12,0)</f>
        <v>777.49147854344847</v>
      </c>
      <c r="E82" s="139">
        <f t="shared" ref="E82:E136" si="9">PPMT($E$13/12,B82,$E$7,-$E$11,$E$12,0)</f>
        <v>5909.085975545896</v>
      </c>
      <c r="F82" s="81">
        <f t="shared" si="3"/>
        <v>6686.5774540893444</v>
      </c>
      <c r="G82" s="81">
        <f t="shared" si="7"/>
        <v>339642.68226598657</v>
      </c>
    </row>
    <row r="83" spans="1:7" x14ac:dyDescent="0.35">
      <c r="A83" s="79">
        <f t="shared" si="4"/>
        <v>46296</v>
      </c>
      <c r="B83" s="80">
        <v>67</v>
      </c>
      <c r="C83" s="76">
        <f t="shared" si="6"/>
        <v>339642.68226598657</v>
      </c>
      <c r="D83" s="139">
        <f t="shared" si="8"/>
        <v>764.19603509847013</v>
      </c>
      <c r="E83" s="139">
        <f t="shared" si="9"/>
        <v>5922.3814189908744</v>
      </c>
      <c r="F83" s="81">
        <f t="shared" ref="F83:F136" si="10">F82</f>
        <v>6686.5774540893444</v>
      </c>
      <c r="G83" s="81">
        <f t="shared" si="7"/>
        <v>333720.30084699567</v>
      </c>
    </row>
    <row r="84" spans="1:7" x14ac:dyDescent="0.35">
      <c r="A84" s="79">
        <f t="shared" ref="A84:A136" si="11">EDATE(A83,1)</f>
        <v>46327</v>
      </c>
      <c r="B84" s="80">
        <v>68</v>
      </c>
      <c r="C84" s="76">
        <f t="shared" si="6"/>
        <v>333720.30084699567</v>
      </c>
      <c r="D84" s="139">
        <f t="shared" si="8"/>
        <v>750.87067690574077</v>
      </c>
      <c r="E84" s="139">
        <f t="shared" si="9"/>
        <v>5935.7067771836037</v>
      </c>
      <c r="F84" s="81">
        <f t="shared" si="10"/>
        <v>6686.5774540893444</v>
      </c>
      <c r="G84" s="81">
        <f t="shared" si="7"/>
        <v>327784.59406981204</v>
      </c>
    </row>
    <row r="85" spans="1:7" x14ac:dyDescent="0.35">
      <c r="A85" s="79">
        <f t="shared" si="11"/>
        <v>46357</v>
      </c>
      <c r="B85" s="80">
        <v>69</v>
      </c>
      <c r="C85" s="76">
        <f t="shared" si="6"/>
        <v>327784.59406981204</v>
      </c>
      <c r="D85" s="139">
        <f t="shared" si="8"/>
        <v>737.51533665707768</v>
      </c>
      <c r="E85" s="139">
        <f t="shared" si="9"/>
        <v>5949.0621174322669</v>
      </c>
      <c r="F85" s="81">
        <f t="shared" si="10"/>
        <v>6686.5774540893444</v>
      </c>
      <c r="G85" s="81">
        <f t="shared" si="7"/>
        <v>321835.5319523798</v>
      </c>
    </row>
    <row r="86" spans="1:7" x14ac:dyDescent="0.35">
      <c r="A86" s="79">
        <f t="shared" si="11"/>
        <v>46388</v>
      </c>
      <c r="B86" s="80">
        <v>70</v>
      </c>
      <c r="C86" s="76">
        <f t="shared" si="6"/>
        <v>321835.5319523798</v>
      </c>
      <c r="D86" s="139">
        <f t="shared" si="8"/>
        <v>724.12994689285506</v>
      </c>
      <c r="E86" s="139">
        <f t="shared" si="9"/>
        <v>5962.4475071964889</v>
      </c>
      <c r="F86" s="81">
        <f t="shared" si="10"/>
        <v>6686.5774540893444</v>
      </c>
      <c r="G86" s="81">
        <f t="shared" si="7"/>
        <v>315873.08444518328</v>
      </c>
    </row>
    <row r="87" spans="1:7" x14ac:dyDescent="0.35">
      <c r="A87" s="79">
        <f t="shared" si="11"/>
        <v>46419</v>
      </c>
      <c r="B87" s="80">
        <v>71</v>
      </c>
      <c r="C87" s="76">
        <f t="shared" si="6"/>
        <v>315873.08444518328</v>
      </c>
      <c r="D87" s="139">
        <f t="shared" si="8"/>
        <v>710.71444000166287</v>
      </c>
      <c r="E87" s="139">
        <f t="shared" si="9"/>
        <v>5975.8630140876812</v>
      </c>
      <c r="F87" s="81">
        <f t="shared" si="10"/>
        <v>6686.5774540893444</v>
      </c>
      <c r="G87" s="81">
        <f t="shared" si="7"/>
        <v>309897.22143109562</v>
      </c>
    </row>
    <row r="88" spans="1:7" x14ac:dyDescent="0.35">
      <c r="A88" s="79">
        <f t="shared" si="11"/>
        <v>46447</v>
      </c>
      <c r="B88" s="80">
        <v>72</v>
      </c>
      <c r="C88" s="76">
        <f t="shared" si="6"/>
        <v>309897.22143109562</v>
      </c>
      <c r="D88" s="139">
        <f t="shared" si="8"/>
        <v>697.26874821996557</v>
      </c>
      <c r="E88" s="139">
        <f t="shared" si="9"/>
        <v>5989.3087058693782</v>
      </c>
      <c r="F88" s="81">
        <f t="shared" si="10"/>
        <v>6686.5774540893444</v>
      </c>
      <c r="G88" s="81">
        <f t="shared" si="7"/>
        <v>303907.91272522626</v>
      </c>
    </row>
    <row r="89" spans="1:7" x14ac:dyDescent="0.35">
      <c r="A89" s="79">
        <f t="shared" si="11"/>
        <v>46478</v>
      </c>
      <c r="B89" s="80">
        <v>73</v>
      </c>
      <c r="C89" s="76">
        <f t="shared" si="6"/>
        <v>303907.91272522626</v>
      </c>
      <c r="D89" s="139">
        <f t="shared" si="8"/>
        <v>683.7928036317594</v>
      </c>
      <c r="E89" s="139">
        <f t="shared" si="9"/>
        <v>6002.7846504575846</v>
      </c>
      <c r="F89" s="81">
        <f t="shared" si="10"/>
        <v>6686.5774540893444</v>
      </c>
      <c r="G89" s="81">
        <f t="shared" si="7"/>
        <v>297905.1280747687</v>
      </c>
    </row>
    <row r="90" spans="1:7" x14ac:dyDescent="0.35">
      <c r="A90" s="79">
        <f t="shared" si="11"/>
        <v>46508</v>
      </c>
      <c r="B90" s="80">
        <v>74</v>
      </c>
      <c r="C90" s="76">
        <f t="shared" si="6"/>
        <v>297905.1280747687</v>
      </c>
      <c r="D90" s="139">
        <f t="shared" si="8"/>
        <v>670.28653816823009</v>
      </c>
      <c r="E90" s="139">
        <f t="shared" si="9"/>
        <v>6016.290915921114</v>
      </c>
      <c r="F90" s="81">
        <f t="shared" si="10"/>
        <v>6686.5774540893444</v>
      </c>
      <c r="G90" s="81">
        <f t="shared" si="7"/>
        <v>291888.8371588476</v>
      </c>
    </row>
    <row r="91" spans="1:7" x14ac:dyDescent="0.35">
      <c r="A91" s="79">
        <f t="shared" si="11"/>
        <v>46539</v>
      </c>
      <c r="B91" s="80">
        <v>75</v>
      </c>
      <c r="C91" s="76">
        <f t="shared" si="6"/>
        <v>291888.8371588476</v>
      </c>
      <c r="D91" s="139">
        <f t="shared" si="8"/>
        <v>656.74988360740747</v>
      </c>
      <c r="E91" s="139">
        <f t="shared" si="9"/>
        <v>6029.8275704819371</v>
      </c>
      <c r="F91" s="81">
        <f t="shared" si="10"/>
        <v>6686.5774540893444</v>
      </c>
      <c r="G91" s="81">
        <f t="shared" si="7"/>
        <v>285859.00958836568</v>
      </c>
    </row>
    <row r="92" spans="1:7" x14ac:dyDescent="0.35">
      <c r="A92" s="79">
        <f t="shared" si="11"/>
        <v>46569</v>
      </c>
      <c r="B92" s="80">
        <v>76</v>
      </c>
      <c r="C92" s="76">
        <f t="shared" si="6"/>
        <v>285859.00958836568</v>
      </c>
      <c r="D92" s="139">
        <f t="shared" si="8"/>
        <v>643.18277157382306</v>
      </c>
      <c r="E92" s="139">
        <f t="shared" si="9"/>
        <v>6043.3946825155208</v>
      </c>
      <c r="F92" s="81">
        <f t="shared" si="10"/>
        <v>6686.5774540893444</v>
      </c>
      <c r="G92" s="81">
        <f t="shared" si="7"/>
        <v>279815.61490585015</v>
      </c>
    </row>
    <row r="93" spans="1:7" x14ac:dyDescent="0.35">
      <c r="A93" s="79">
        <f t="shared" si="11"/>
        <v>46600</v>
      </c>
      <c r="B93" s="80">
        <v>77</v>
      </c>
      <c r="C93" s="76">
        <f t="shared" si="6"/>
        <v>279815.61490585015</v>
      </c>
      <c r="D93" s="139">
        <f t="shared" si="8"/>
        <v>629.58513353816318</v>
      </c>
      <c r="E93" s="139">
        <f t="shared" si="9"/>
        <v>6056.9923205511805</v>
      </c>
      <c r="F93" s="81">
        <f t="shared" si="10"/>
        <v>6686.5774540893444</v>
      </c>
      <c r="G93" s="81">
        <f t="shared" si="7"/>
        <v>273758.62258529896</v>
      </c>
    </row>
    <row r="94" spans="1:7" x14ac:dyDescent="0.35">
      <c r="A94" s="79">
        <f t="shared" si="11"/>
        <v>46631</v>
      </c>
      <c r="B94" s="80">
        <v>78</v>
      </c>
      <c r="C94" s="76">
        <f t="shared" si="6"/>
        <v>273758.62258529896</v>
      </c>
      <c r="D94" s="139">
        <f t="shared" si="8"/>
        <v>615.95690081692317</v>
      </c>
      <c r="E94" s="139">
        <f t="shared" si="9"/>
        <v>6070.6205532724216</v>
      </c>
      <c r="F94" s="81">
        <f t="shared" si="10"/>
        <v>6686.5774540893444</v>
      </c>
      <c r="G94" s="81">
        <f t="shared" si="7"/>
        <v>267688.00203202653</v>
      </c>
    </row>
    <row r="95" spans="1:7" x14ac:dyDescent="0.35">
      <c r="A95" s="79">
        <f t="shared" si="11"/>
        <v>46661</v>
      </c>
      <c r="B95" s="80">
        <v>79</v>
      </c>
      <c r="C95" s="76">
        <f t="shared" si="6"/>
        <v>267688.00203202653</v>
      </c>
      <c r="D95" s="139">
        <f t="shared" si="8"/>
        <v>602.29800457206022</v>
      </c>
      <c r="E95" s="139">
        <f t="shared" si="9"/>
        <v>6084.2794495172839</v>
      </c>
      <c r="F95" s="81">
        <f t="shared" si="10"/>
        <v>6686.5774540893444</v>
      </c>
      <c r="G95" s="81">
        <f t="shared" si="7"/>
        <v>261603.72258250925</v>
      </c>
    </row>
    <row r="96" spans="1:7" x14ac:dyDescent="0.35">
      <c r="A96" s="79">
        <f t="shared" si="11"/>
        <v>46692</v>
      </c>
      <c r="B96" s="80">
        <v>80</v>
      </c>
      <c r="C96" s="76">
        <f t="shared" si="6"/>
        <v>261603.72258250925</v>
      </c>
      <c r="D96" s="139">
        <f t="shared" si="8"/>
        <v>588.60837581064618</v>
      </c>
      <c r="E96" s="139">
        <f t="shared" si="9"/>
        <v>6097.9690782786984</v>
      </c>
      <c r="F96" s="81">
        <f t="shared" si="10"/>
        <v>6686.5774540893444</v>
      </c>
      <c r="G96" s="81">
        <f t="shared" si="7"/>
        <v>255505.75350423055</v>
      </c>
    </row>
    <row r="97" spans="1:7" x14ac:dyDescent="0.35">
      <c r="A97" s="79">
        <f t="shared" si="11"/>
        <v>46722</v>
      </c>
      <c r="B97" s="80">
        <v>81</v>
      </c>
      <c r="C97" s="76">
        <f t="shared" si="6"/>
        <v>255505.75350423055</v>
      </c>
      <c r="D97" s="139">
        <f t="shared" si="8"/>
        <v>574.88794538451907</v>
      </c>
      <c r="E97" s="139">
        <f t="shared" si="9"/>
        <v>6111.6895087048251</v>
      </c>
      <c r="F97" s="81">
        <f t="shared" si="10"/>
        <v>6686.5774540893444</v>
      </c>
      <c r="G97" s="81">
        <f t="shared" si="7"/>
        <v>249394.06399552574</v>
      </c>
    </row>
    <row r="98" spans="1:7" x14ac:dyDescent="0.35">
      <c r="A98" s="79">
        <f t="shared" si="11"/>
        <v>46753</v>
      </c>
      <c r="B98" s="80">
        <v>82</v>
      </c>
      <c r="C98" s="76">
        <f t="shared" si="6"/>
        <v>249394.06399552574</v>
      </c>
      <c r="D98" s="139">
        <f t="shared" si="8"/>
        <v>561.1366439899333</v>
      </c>
      <c r="E98" s="139">
        <f t="shared" si="9"/>
        <v>6125.4408100994106</v>
      </c>
      <c r="F98" s="81">
        <f t="shared" si="10"/>
        <v>6686.5774540893444</v>
      </c>
      <c r="G98" s="81">
        <f t="shared" si="7"/>
        <v>243268.62318542632</v>
      </c>
    </row>
    <row r="99" spans="1:7" x14ac:dyDescent="0.35">
      <c r="A99" s="79">
        <f t="shared" si="11"/>
        <v>46784</v>
      </c>
      <c r="B99" s="80">
        <v>83</v>
      </c>
      <c r="C99" s="76">
        <f t="shared" si="6"/>
        <v>243268.62318542632</v>
      </c>
      <c r="D99" s="139">
        <f t="shared" si="8"/>
        <v>547.35440216720951</v>
      </c>
      <c r="E99" s="139">
        <f t="shared" si="9"/>
        <v>6139.2230519221348</v>
      </c>
      <c r="F99" s="81">
        <f t="shared" si="10"/>
        <v>6686.5774540893444</v>
      </c>
      <c r="G99" s="81">
        <f t="shared" si="7"/>
        <v>237129.40013350418</v>
      </c>
    </row>
    <row r="100" spans="1:7" x14ac:dyDescent="0.35">
      <c r="A100" s="79">
        <f t="shared" si="11"/>
        <v>46813</v>
      </c>
      <c r="B100" s="80">
        <v>84</v>
      </c>
      <c r="C100" s="76">
        <f t="shared" si="6"/>
        <v>237129.40013350418</v>
      </c>
      <c r="D100" s="139">
        <f t="shared" si="8"/>
        <v>533.54115030038474</v>
      </c>
      <c r="E100" s="139">
        <f t="shared" si="9"/>
        <v>6153.0363037889601</v>
      </c>
      <c r="F100" s="81">
        <f t="shared" si="10"/>
        <v>6686.5774540893444</v>
      </c>
      <c r="G100" s="81">
        <f t="shared" si="7"/>
        <v>230976.36382971524</v>
      </c>
    </row>
    <row r="101" spans="1:7" x14ac:dyDescent="0.35">
      <c r="A101" s="79">
        <f t="shared" si="11"/>
        <v>46844</v>
      </c>
      <c r="B101" s="80">
        <v>85</v>
      </c>
      <c r="C101" s="76">
        <f t="shared" si="6"/>
        <v>230976.36382971524</v>
      </c>
      <c r="D101" s="139">
        <f t="shared" si="8"/>
        <v>519.69681861685967</v>
      </c>
      <c r="E101" s="139">
        <f t="shared" si="9"/>
        <v>6166.8806354724838</v>
      </c>
      <c r="F101" s="81">
        <f t="shared" si="10"/>
        <v>6686.5774540893444</v>
      </c>
      <c r="G101" s="81">
        <f t="shared" si="7"/>
        <v>224809.48319424276</v>
      </c>
    </row>
    <row r="102" spans="1:7" x14ac:dyDescent="0.35">
      <c r="A102" s="79">
        <f t="shared" si="11"/>
        <v>46874</v>
      </c>
      <c r="B102" s="80">
        <v>86</v>
      </c>
      <c r="C102" s="76">
        <f t="shared" si="6"/>
        <v>224809.48319424276</v>
      </c>
      <c r="D102" s="139">
        <f t="shared" si="8"/>
        <v>505.82133718704654</v>
      </c>
      <c r="E102" s="139">
        <f t="shared" si="9"/>
        <v>6180.7561169022983</v>
      </c>
      <c r="F102" s="81">
        <f t="shared" si="10"/>
        <v>6686.5774540893444</v>
      </c>
      <c r="G102" s="81">
        <f t="shared" si="7"/>
        <v>218628.72707734045</v>
      </c>
    </row>
    <row r="103" spans="1:7" x14ac:dyDescent="0.35">
      <c r="A103" s="79">
        <f t="shared" si="11"/>
        <v>46905</v>
      </c>
      <c r="B103" s="80">
        <v>87</v>
      </c>
      <c r="C103" s="76">
        <f t="shared" si="6"/>
        <v>218628.72707734045</v>
      </c>
      <c r="D103" s="139">
        <f t="shared" si="8"/>
        <v>491.91463592401641</v>
      </c>
      <c r="E103" s="139">
        <f t="shared" si="9"/>
        <v>6194.6628181653277</v>
      </c>
      <c r="F103" s="81">
        <f t="shared" si="10"/>
        <v>6686.5774540893444</v>
      </c>
      <c r="G103" s="81">
        <f t="shared" si="7"/>
        <v>212434.06425917512</v>
      </c>
    </row>
    <row r="104" spans="1:7" x14ac:dyDescent="0.35">
      <c r="A104" s="79">
        <f t="shared" si="11"/>
        <v>46935</v>
      </c>
      <c r="B104" s="80">
        <v>88</v>
      </c>
      <c r="C104" s="76">
        <f t="shared" si="6"/>
        <v>212434.06425917512</v>
      </c>
      <c r="D104" s="139">
        <f t="shared" si="8"/>
        <v>477.97664458314438</v>
      </c>
      <c r="E104" s="139">
        <f t="shared" si="9"/>
        <v>6208.6008095061998</v>
      </c>
      <c r="F104" s="81">
        <f t="shared" si="10"/>
        <v>6686.5774540893444</v>
      </c>
      <c r="G104" s="81">
        <f t="shared" si="7"/>
        <v>206225.46344966893</v>
      </c>
    </row>
    <row r="105" spans="1:7" x14ac:dyDescent="0.35">
      <c r="A105" s="79">
        <f t="shared" si="11"/>
        <v>46966</v>
      </c>
      <c r="B105" s="80">
        <v>89</v>
      </c>
      <c r="C105" s="76">
        <f t="shared" si="6"/>
        <v>206225.46344966893</v>
      </c>
      <c r="D105" s="139">
        <f t="shared" si="8"/>
        <v>464.00729276175542</v>
      </c>
      <c r="E105" s="139">
        <f t="shared" si="9"/>
        <v>6222.5701613275887</v>
      </c>
      <c r="F105" s="81">
        <f t="shared" si="10"/>
        <v>6686.5774540893444</v>
      </c>
      <c r="G105" s="81">
        <f t="shared" si="7"/>
        <v>200002.89328834135</v>
      </c>
    </row>
    <row r="106" spans="1:7" x14ac:dyDescent="0.35">
      <c r="A106" s="79">
        <f t="shared" si="11"/>
        <v>46997</v>
      </c>
      <c r="B106" s="80">
        <v>90</v>
      </c>
      <c r="C106" s="76">
        <f t="shared" si="6"/>
        <v>200002.89328834135</v>
      </c>
      <c r="D106" s="139">
        <f t="shared" si="8"/>
        <v>450.0065098987684</v>
      </c>
      <c r="E106" s="139">
        <f t="shared" si="9"/>
        <v>6236.5709441905747</v>
      </c>
      <c r="F106" s="81">
        <f t="shared" si="10"/>
        <v>6686.5774540893444</v>
      </c>
      <c r="G106" s="81">
        <f t="shared" si="7"/>
        <v>193766.32234415077</v>
      </c>
    </row>
    <row r="107" spans="1:7" x14ac:dyDescent="0.35">
      <c r="A107" s="79">
        <f t="shared" si="11"/>
        <v>47027</v>
      </c>
      <c r="B107" s="80">
        <v>91</v>
      </c>
      <c r="C107" s="76">
        <f t="shared" si="6"/>
        <v>193766.32234415077</v>
      </c>
      <c r="D107" s="139">
        <f t="shared" si="8"/>
        <v>435.97422527433952</v>
      </c>
      <c r="E107" s="139">
        <f t="shared" si="9"/>
        <v>6250.6032288150045</v>
      </c>
      <c r="F107" s="81">
        <f t="shared" si="10"/>
        <v>6686.5774540893444</v>
      </c>
      <c r="G107" s="81">
        <f t="shared" si="7"/>
        <v>187515.71911533576</v>
      </c>
    </row>
    <row r="108" spans="1:7" x14ac:dyDescent="0.35">
      <c r="A108" s="79">
        <f t="shared" si="11"/>
        <v>47058</v>
      </c>
      <c r="B108" s="80">
        <v>92</v>
      </c>
      <c r="C108" s="76">
        <f t="shared" si="6"/>
        <v>187515.71911533576</v>
      </c>
      <c r="D108" s="139">
        <f t="shared" si="8"/>
        <v>421.91036800950582</v>
      </c>
      <c r="E108" s="139">
        <f t="shared" si="9"/>
        <v>6264.6670860798376</v>
      </c>
      <c r="F108" s="81">
        <f t="shared" si="10"/>
        <v>6686.5774540893444</v>
      </c>
      <c r="G108" s="81">
        <f t="shared" si="7"/>
        <v>181251.05202925592</v>
      </c>
    </row>
    <row r="109" spans="1:7" x14ac:dyDescent="0.35">
      <c r="A109" s="79">
        <f t="shared" si="11"/>
        <v>47088</v>
      </c>
      <c r="B109" s="80">
        <v>93</v>
      </c>
      <c r="C109" s="76">
        <f t="shared" si="6"/>
        <v>181251.05202925592</v>
      </c>
      <c r="D109" s="139">
        <f t="shared" si="8"/>
        <v>407.81486706582626</v>
      </c>
      <c r="E109" s="139">
        <f t="shared" si="9"/>
        <v>6278.7625870235179</v>
      </c>
      <c r="F109" s="81">
        <f t="shared" si="10"/>
        <v>6686.5774540893444</v>
      </c>
      <c r="G109" s="81">
        <f t="shared" si="7"/>
        <v>174972.2894422324</v>
      </c>
    </row>
    <row r="110" spans="1:7" x14ac:dyDescent="0.35">
      <c r="A110" s="79">
        <f t="shared" si="11"/>
        <v>47119</v>
      </c>
      <c r="B110" s="80">
        <v>94</v>
      </c>
      <c r="C110" s="76">
        <f t="shared" si="6"/>
        <v>174972.2894422324</v>
      </c>
      <c r="D110" s="139">
        <f t="shared" si="8"/>
        <v>393.68765124502329</v>
      </c>
      <c r="E110" s="139">
        <f t="shared" si="9"/>
        <v>6292.8898028443209</v>
      </c>
      <c r="F110" s="81">
        <f t="shared" si="10"/>
        <v>6686.5774540893444</v>
      </c>
      <c r="G110" s="81">
        <f t="shared" si="7"/>
        <v>168679.39963938808</v>
      </c>
    </row>
    <row r="111" spans="1:7" x14ac:dyDescent="0.35">
      <c r="A111" s="79">
        <f t="shared" si="11"/>
        <v>47150</v>
      </c>
      <c r="B111" s="80">
        <v>95</v>
      </c>
      <c r="C111" s="76">
        <f t="shared" si="6"/>
        <v>168679.39963938808</v>
      </c>
      <c r="D111" s="139">
        <f t="shared" si="8"/>
        <v>379.5286491886236</v>
      </c>
      <c r="E111" s="139">
        <f t="shared" si="9"/>
        <v>6307.0488049007208</v>
      </c>
      <c r="F111" s="81">
        <f t="shared" si="10"/>
        <v>6686.5774540893444</v>
      </c>
      <c r="G111" s="81">
        <f t="shared" si="7"/>
        <v>162372.35083448736</v>
      </c>
    </row>
    <row r="112" spans="1:7" x14ac:dyDescent="0.35">
      <c r="A112" s="79">
        <f t="shared" si="11"/>
        <v>47178</v>
      </c>
      <c r="B112" s="80">
        <v>96</v>
      </c>
      <c r="C112" s="76">
        <f t="shared" si="6"/>
        <v>162372.35083448736</v>
      </c>
      <c r="D112" s="139">
        <f t="shared" si="8"/>
        <v>365.33778937759701</v>
      </c>
      <c r="E112" s="139">
        <f t="shared" si="9"/>
        <v>6321.2396647117475</v>
      </c>
      <c r="F112" s="81">
        <f t="shared" si="10"/>
        <v>6686.5774540893444</v>
      </c>
      <c r="G112" s="81">
        <f t="shared" si="7"/>
        <v>156051.1111697756</v>
      </c>
    </row>
    <row r="113" spans="1:7" x14ac:dyDescent="0.35">
      <c r="A113" s="79">
        <f t="shared" si="11"/>
        <v>47209</v>
      </c>
      <c r="B113" s="80">
        <v>97</v>
      </c>
      <c r="C113" s="76">
        <f t="shared" si="6"/>
        <v>156051.1111697756</v>
      </c>
      <c r="D113" s="139">
        <f t="shared" si="8"/>
        <v>351.11500013199554</v>
      </c>
      <c r="E113" s="139">
        <f t="shared" si="9"/>
        <v>6335.4624539573479</v>
      </c>
      <c r="F113" s="81">
        <f t="shared" si="10"/>
        <v>6686.5774540893444</v>
      </c>
      <c r="G113" s="81">
        <f t="shared" si="7"/>
        <v>149715.64871581824</v>
      </c>
    </row>
    <row r="114" spans="1:7" x14ac:dyDescent="0.35">
      <c r="A114" s="79">
        <f t="shared" si="11"/>
        <v>47239</v>
      </c>
      <c r="B114" s="80">
        <v>98</v>
      </c>
      <c r="C114" s="76">
        <f t="shared" si="6"/>
        <v>149715.64871581824</v>
      </c>
      <c r="D114" s="139">
        <f t="shared" si="8"/>
        <v>336.86020961059154</v>
      </c>
      <c r="E114" s="139">
        <f t="shared" si="9"/>
        <v>6349.7172444787529</v>
      </c>
      <c r="F114" s="81">
        <f t="shared" si="10"/>
        <v>6686.5774540893444</v>
      </c>
      <c r="G114" s="81">
        <f t="shared" si="7"/>
        <v>143365.93147133949</v>
      </c>
    </row>
    <row r="115" spans="1:7" x14ac:dyDescent="0.35">
      <c r="A115" s="79">
        <f t="shared" si="11"/>
        <v>47270</v>
      </c>
      <c r="B115" s="80">
        <v>99</v>
      </c>
      <c r="C115" s="76">
        <f t="shared" si="6"/>
        <v>143365.93147133949</v>
      </c>
      <c r="D115" s="139">
        <f t="shared" si="8"/>
        <v>322.5733458105143</v>
      </c>
      <c r="E115" s="139">
        <f t="shared" si="9"/>
        <v>6364.0041082788302</v>
      </c>
      <c r="F115" s="81">
        <f t="shared" si="10"/>
        <v>6686.5774540893444</v>
      </c>
      <c r="G115" s="81">
        <f t="shared" si="7"/>
        <v>137001.92736306065</v>
      </c>
    </row>
    <row r="116" spans="1:7" x14ac:dyDescent="0.35">
      <c r="A116" s="79">
        <f t="shared" si="11"/>
        <v>47300</v>
      </c>
      <c r="B116" s="80">
        <v>100</v>
      </c>
      <c r="C116" s="76">
        <f t="shared" si="6"/>
        <v>137001.92736306065</v>
      </c>
      <c r="D116" s="139">
        <f t="shared" si="8"/>
        <v>308.25433656688688</v>
      </c>
      <c r="E116" s="139">
        <f t="shared" si="9"/>
        <v>6378.3231175224573</v>
      </c>
      <c r="F116" s="81">
        <f t="shared" si="10"/>
        <v>6686.5774540893444</v>
      </c>
      <c r="G116" s="81">
        <f t="shared" si="7"/>
        <v>130623.60424553818</v>
      </c>
    </row>
    <row r="117" spans="1:7" x14ac:dyDescent="0.35">
      <c r="A117" s="79">
        <f t="shared" si="11"/>
        <v>47331</v>
      </c>
      <c r="B117" s="80">
        <v>101</v>
      </c>
      <c r="C117" s="76">
        <f t="shared" si="6"/>
        <v>130623.60424553818</v>
      </c>
      <c r="D117" s="139">
        <f t="shared" si="8"/>
        <v>293.90310955246139</v>
      </c>
      <c r="E117" s="139">
        <f t="shared" si="9"/>
        <v>6392.6743445368829</v>
      </c>
      <c r="F117" s="81">
        <f t="shared" si="10"/>
        <v>6686.5774540893444</v>
      </c>
      <c r="G117" s="81">
        <f t="shared" si="7"/>
        <v>124230.92990100131</v>
      </c>
    </row>
    <row r="118" spans="1:7" x14ac:dyDescent="0.35">
      <c r="A118" s="79">
        <f t="shared" si="11"/>
        <v>47362</v>
      </c>
      <c r="B118" s="80">
        <v>102</v>
      </c>
      <c r="C118" s="76">
        <f t="shared" si="6"/>
        <v>124230.92990100131</v>
      </c>
      <c r="D118" s="139">
        <f t="shared" si="8"/>
        <v>279.51959227725342</v>
      </c>
      <c r="E118" s="139">
        <f t="shared" si="9"/>
        <v>6407.0578618120908</v>
      </c>
      <c r="F118" s="81">
        <f t="shared" si="10"/>
        <v>6686.5774540893444</v>
      </c>
      <c r="G118" s="81">
        <f t="shared" si="7"/>
        <v>117823.87203918921</v>
      </c>
    </row>
    <row r="119" spans="1:7" x14ac:dyDescent="0.35">
      <c r="A119" s="79">
        <f t="shared" si="11"/>
        <v>47392</v>
      </c>
      <c r="B119" s="80">
        <v>103</v>
      </c>
      <c r="C119" s="76">
        <f t="shared" si="6"/>
        <v>117823.87203918921</v>
      </c>
      <c r="D119" s="139">
        <f t="shared" si="8"/>
        <v>265.10371208817622</v>
      </c>
      <c r="E119" s="139">
        <f t="shared" si="9"/>
        <v>6421.4737420011679</v>
      </c>
      <c r="F119" s="81">
        <f t="shared" si="10"/>
        <v>6686.5774540893444</v>
      </c>
      <c r="G119" s="81">
        <f t="shared" si="7"/>
        <v>111402.39829718805</v>
      </c>
    </row>
    <row r="120" spans="1:7" x14ac:dyDescent="0.35">
      <c r="A120" s="79">
        <f t="shared" si="11"/>
        <v>47423</v>
      </c>
      <c r="B120" s="80">
        <v>104</v>
      </c>
      <c r="C120" s="76">
        <f t="shared" si="6"/>
        <v>111402.39829718805</v>
      </c>
      <c r="D120" s="139">
        <f t="shared" si="8"/>
        <v>250.6553961686736</v>
      </c>
      <c r="E120" s="139">
        <f t="shared" si="9"/>
        <v>6435.9220579206703</v>
      </c>
      <c r="F120" s="81">
        <f t="shared" si="10"/>
        <v>6686.5774540893444</v>
      </c>
      <c r="G120" s="81">
        <f t="shared" si="7"/>
        <v>104966.47623926737</v>
      </c>
    </row>
    <row r="121" spans="1:7" x14ac:dyDescent="0.35">
      <c r="A121" s="79">
        <f t="shared" si="11"/>
        <v>47453</v>
      </c>
      <c r="B121" s="80">
        <v>105</v>
      </c>
      <c r="C121" s="76">
        <f t="shared" si="6"/>
        <v>104966.47623926737</v>
      </c>
      <c r="D121" s="139">
        <f t="shared" si="8"/>
        <v>236.1745715383521</v>
      </c>
      <c r="E121" s="139">
        <f t="shared" si="9"/>
        <v>6450.4028825509913</v>
      </c>
      <c r="F121" s="81">
        <f t="shared" si="10"/>
        <v>6686.5774540893444</v>
      </c>
      <c r="G121" s="81">
        <f t="shared" si="7"/>
        <v>98516.073356716384</v>
      </c>
    </row>
    <row r="122" spans="1:7" x14ac:dyDescent="0.35">
      <c r="A122" s="79">
        <f t="shared" si="11"/>
        <v>47484</v>
      </c>
      <c r="B122" s="80">
        <v>106</v>
      </c>
      <c r="C122" s="76">
        <f t="shared" si="6"/>
        <v>98516.073356716384</v>
      </c>
      <c r="D122" s="139">
        <f t="shared" si="8"/>
        <v>221.66116505261235</v>
      </c>
      <c r="E122" s="139">
        <f t="shared" si="9"/>
        <v>6464.9162890367325</v>
      </c>
      <c r="F122" s="81">
        <f t="shared" si="10"/>
        <v>6686.5774540893444</v>
      </c>
      <c r="G122" s="81">
        <f t="shared" si="7"/>
        <v>92051.157067679655</v>
      </c>
    </row>
    <row r="123" spans="1:7" x14ac:dyDescent="0.35">
      <c r="A123" s="79">
        <f t="shared" si="11"/>
        <v>47515</v>
      </c>
      <c r="B123" s="80">
        <v>107</v>
      </c>
      <c r="C123" s="76">
        <f t="shared" si="6"/>
        <v>92051.157067679655</v>
      </c>
      <c r="D123" s="139">
        <f t="shared" si="8"/>
        <v>207.11510340227974</v>
      </c>
      <c r="E123" s="139">
        <f t="shared" si="9"/>
        <v>6479.4623506870648</v>
      </c>
      <c r="F123" s="81">
        <f t="shared" si="10"/>
        <v>6686.5774540893444</v>
      </c>
      <c r="G123" s="81">
        <f t="shared" si="7"/>
        <v>85571.694716992584</v>
      </c>
    </row>
    <row r="124" spans="1:7" x14ac:dyDescent="0.35">
      <c r="A124" s="79">
        <f t="shared" si="11"/>
        <v>47543</v>
      </c>
      <c r="B124" s="80">
        <v>108</v>
      </c>
      <c r="C124" s="76">
        <f t="shared" si="6"/>
        <v>85571.694716992584</v>
      </c>
      <c r="D124" s="139">
        <f t="shared" si="8"/>
        <v>192.53631311323383</v>
      </c>
      <c r="E124" s="139">
        <f t="shared" si="9"/>
        <v>6494.04114097611</v>
      </c>
      <c r="F124" s="81">
        <f t="shared" si="10"/>
        <v>6686.5774540893444</v>
      </c>
      <c r="G124" s="81">
        <f t="shared" si="7"/>
        <v>79077.65357601647</v>
      </c>
    </row>
    <row r="125" spans="1:7" x14ac:dyDescent="0.35">
      <c r="A125" s="79">
        <f t="shared" si="11"/>
        <v>47574</v>
      </c>
      <c r="B125" s="80">
        <v>109</v>
      </c>
      <c r="C125" s="76">
        <f t="shared" si="6"/>
        <v>79077.65357601647</v>
      </c>
      <c r="D125" s="139">
        <f t="shared" si="8"/>
        <v>177.92472054603758</v>
      </c>
      <c r="E125" s="139">
        <f t="shared" si="9"/>
        <v>6508.6527335433075</v>
      </c>
      <c r="F125" s="81">
        <f t="shared" si="10"/>
        <v>6686.5774540893444</v>
      </c>
      <c r="G125" s="81">
        <f t="shared" si="7"/>
        <v>72569.000842473164</v>
      </c>
    </row>
    <row r="126" spans="1:7" x14ac:dyDescent="0.35">
      <c r="A126" s="79">
        <f t="shared" si="11"/>
        <v>47604</v>
      </c>
      <c r="B126" s="80">
        <v>110</v>
      </c>
      <c r="C126" s="76">
        <f t="shared" si="6"/>
        <v>72569.000842473164</v>
      </c>
      <c r="D126" s="139">
        <f t="shared" si="8"/>
        <v>163.28025189556513</v>
      </c>
      <c r="E126" s="139">
        <f t="shared" si="9"/>
        <v>6523.2972021937785</v>
      </c>
      <c r="F126" s="81">
        <f t="shared" si="10"/>
        <v>6686.5774540893444</v>
      </c>
      <c r="G126" s="81">
        <f t="shared" si="7"/>
        <v>66045.703640279389</v>
      </c>
    </row>
    <row r="127" spans="1:7" x14ac:dyDescent="0.35">
      <c r="A127" s="79">
        <f t="shared" si="11"/>
        <v>47635</v>
      </c>
      <c r="B127" s="80">
        <v>111</v>
      </c>
      <c r="C127" s="76">
        <f t="shared" si="6"/>
        <v>66045.703640279389</v>
      </c>
      <c r="D127" s="139">
        <f t="shared" si="8"/>
        <v>148.60283319062913</v>
      </c>
      <c r="E127" s="139">
        <f t="shared" si="9"/>
        <v>6537.9746208987144</v>
      </c>
      <c r="F127" s="81">
        <f t="shared" si="10"/>
        <v>6686.5774540893444</v>
      </c>
      <c r="G127" s="81">
        <f t="shared" si="7"/>
        <v>59507.729019380677</v>
      </c>
    </row>
    <row r="128" spans="1:7" x14ac:dyDescent="0.35">
      <c r="A128" s="79">
        <f t="shared" si="11"/>
        <v>47665</v>
      </c>
      <c r="B128" s="80">
        <v>112</v>
      </c>
      <c r="C128" s="76">
        <f t="shared" si="6"/>
        <v>59507.729019380677</v>
      </c>
      <c r="D128" s="139">
        <f t="shared" si="8"/>
        <v>133.89239029360701</v>
      </c>
      <c r="E128" s="139">
        <f t="shared" si="9"/>
        <v>6552.6850637957368</v>
      </c>
      <c r="F128" s="81">
        <f t="shared" si="10"/>
        <v>6686.5774540893444</v>
      </c>
      <c r="G128" s="81">
        <f t="shared" si="7"/>
        <v>52955.043955584937</v>
      </c>
    </row>
    <row r="129" spans="1:7" x14ac:dyDescent="0.35">
      <c r="A129" s="79">
        <f t="shared" si="11"/>
        <v>47696</v>
      </c>
      <c r="B129" s="80">
        <v>113</v>
      </c>
      <c r="C129" s="76">
        <f t="shared" si="6"/>
        <v>52955.043955584937</v>
      </c>
      <c r="D129" s="139">
        <f t="shared" si="8"/>
        <v>119.14884890006662</v>
      </c>
      <c r="E129" s="139">
        <f t="shared" si="9"/>
        <v>6567.4286051892768</v>
      </c>
      <c r="F129" s="81">
        <f t="shared" si="10"/>
        <v>6686.5774540893444</v>
      </c>
      <c r="G129" s="81">
        <f t="shared" si="7"/>
        <v>46387.615350395659</v>
      </c>
    </row>
    <row r="130" spans="1:7" x14ac:dyDescent="0.35">
      <c r="A130" s="79">
        <f t="shared" si="11"/>
        <v>47727</v>
      </c>
      <c r="B130" s="80">
        <v>114</v>
      </c>
      <c r="C130" s="76">
        <f t="shared" si="6"/>
        <v>46387.615350395659</v>
      </c>
      <c r="D130" s="139">
        <f t="shared" si="8"/>
        <v>104.37213453839077</v>
      </c>
      <c r="E130" s="139">
        <f t="shared" si="9"/>
        <v>6582.2053195509534</v>
      </c>
      <c r="F130" s="81">
        <f t="shared" si="10"/>
        <v>6686.5774540893444</v>
      </c>
      <c r="G130" s="81">
        <f t="shared" si="7"/>
        <v>39805.410030844709</v>
      </c>
    </row>
    <row r="131" spans="1:7" x14ac:dyDescent="0.35">
      <c r="A131" s="79">
        <f t="shared" si="11"/>
        <v>47757</v>
      </c>
      <c r="B131" s="80">
        <v>115</v>
      </c>
      <c r="C131" s="76">
        <f t="shared" si="6"/>
        <v>39805.410030844709</v>
      </c>
      <c r="D131" s="139">
        <f t="shared" si="8"/>
        <v>89.562172569401099</v>
      </c>
      <c r="E131" s="139">
        <f t="shared" si="9"/>
        <v>6597.0152815199426</v>
      </c>
      <c r="F131" s="81">
        <f t="shared" si="10"/>
        <v>6686.5774540893444</v>
      </c>
      <c r="G131" s="81">
        <f t="shared" si="7"/>
        <v>33208.394749324769</v>
      </c>
    </row>
    <row r="132" spans="1:7" x14ac:dyDescent="0.35">
      <c r="A132" s="79">
        <f t="shared" si="11"/>
        <v>47788</v>
      </c>
      <c r="B132" s="80">
        <v>116</v>
      </c>
      <c r="C132" s="76">
        <f t="shared" si="6"/>
        <v>33208.394749324769</v>
      </c>
      <c r="D132" s="139">
        <f t="shared" si="8"/>
        <v>74.718888185981243</v>
      </c>
      <c r="E132" s="139">
        <f t="shared" si="9"/>
        <v>6611.8585659033624</v>
      </c>
      <c r="F132" s="81">
        <f t="shared" si="10"/>
        <v>6686.5774540893444</v>
      </c>
      <c r="G132" s="81">
        <f t="shared" si="7"/>
        <v>26596.536183421405</v>
      </c>
    </row>
    <row r="133" spans="1:7" x14ac:dyDescent="0.35">
      <c r="A133" s="79">
        <f t="shared" si="11"/>
        <v>47818</v>
      </c>
      <c r="B133" s="80">
        <v>117</v>
      </c>
      <c r="C133" s="76">
        <f t="shared" si="6"/>
        <v>26596.536183421405</v>
      </c>
      <c r="D133" s="139">
        <f t="shared" si="8"/>
        <v>59.84220641269868</v>
      </c>
      <c r="E133" s="139">
        <f t="shared" si="9"/>
        <v>6626.7352476766455</v>
      </c>
      <c r="F133" s="81">
        <f t="shared" si="10"/>
        <v>6686.5774540893444</v>
      </c>
      <c r="G133" s="81">
        <f t="shared" si="7"/>
        <v>19969.800935744759</v>
      </c>
    </row>
    <row r="134" spans="1:7" x14ac:dyDescent="0.35">
      <c r="A134" s="79">
        <f t="shared" si="11"/>
        <v>47849</v>
      </c>
      <c r="B134" s="80">
        <v>118</v>
      </c>
      <c r="C134" s="76">
        <f t="shared" si="6"/>
        <v>19969.800935744759</v>
      </c>
      <c r="D134" s="139">
        <f t="shared" si="8"/>
        <v>44.932052105426223</v>
      </c>
      <c r="E134" s="139">
        <f t="shared" si="9"/>
        <v>6641.6454019839175</v>
      </c>
      <c r="F134" s="81">
        <f t="shared" si="10"/>
        <v>6686.5774540893444</v>
      </c>
      <c r="G134" s="81">
        <f t="shared" si="7"/>
        <v>13328.155533760841</v>
      </c>
    </row>
    <row r="135" spans="1:7" x14ac:dyDescent="0.35">
      <c r="A135" s="79">
        <f t="shared" si="11"/>
        <v>47880</v>
      </c>
      <c r="B135" s="80">
        <v>119</v>
      </c>
      <c r="C135" s="76">
        <f t="shared" si="6"/>
        <v>13328.155533760841</v>
      </c>
      <c r="D135" s="139">
        <f t="shared" si="8"/>
        <v>29.988349950962412</v>
      </c>
      <c r="E135" s="139">
        <f t="shared" si="9"/>
        <v>6656.5891041383811</v>
      </c>
      <c r="F135" s="81">
        <f t="shared" si="10"/>
        <v>6686.5774540893444</v>
      </c>
      <c r="G135" s="81">
        <f t="shared" si="7"/>
        <v>6671.5664296224595</v>
      </c>
    </row>
    <row r="136" spans="1:7" x14ac:dyDescent="0.35">
      <c r="A136" s="79">
        <f t="shared" si="11"/>
        <v>47908</v>
      </c>
      <c r="B136" s="80">
        <v>120</v>
      </c>
      <c r="C136" s="76">
        <f t="shared" si="6"/>
        <v>6671.5664296224595</v>
      </c>
      <c r="D136" s="139">
        <f t="shared" si="8"/>
        <v>15.011024466651056</v>
      </c>
      <c r="E136" s="139">
        <f t="shared" si="9"/>
        <v>6671.5664296226923</v>
      </c>
      <c r="F136" s="81">
        <f t="shared" si="10"/>
        <v>6686.5774540893444</v>
      </c>
      <c r="G136" s="140">
        <f t="shared" si="7"/>
        <v>-2.3283064365386963E-10</v>
      </c>
    </row>
    <row r="137" spans="1:7" x14ac:dyDescent="0.35">
      <c r="A137" s="79"/>
      <c r="B137" s="80"/>
      <c r="C137" s="76"/>
      <c r="D137" s="81"/>
      <c r="E137" s="81"/>
      <c r="F137" s="81"/>
      <c r="G137" s="8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0547A-6815-49FD-A6A1-30BBBE2337A6}">
  <dimension ref="A1:P137"/>
  <sheetViews>
    <sheetView zoomScaleNormal="100" workbookViewId="0">
      <selection activeCell="J10" sqref="J10"/>
    </sheetView>
  </sheetViews>
  <sheetFormatPr defaultColWidth="9.1796875" defaultRowHeight="14.5" x14ac:dyDescent="0.35"/>
  <cols>
    <col min="1" max="1" width="9.1796875" style="78" customWidth="1"/>
    <col min="2" max="2" width="7.81640625" style="78" customWidth="1"/>
    <col min="3" max="3" width="14.7265625" style="78" customWidth="1"/>
    <col min="4" max="4" width="14.26953125" style="78" customWidth="1"/>
    <col min="5" max="6" width="14.7265625" style="78" customWidth="1"/>
    <col min="7" max="7" width="14.7265625" style="183" customWidth="1"/>
    <col min="8" max="10" width="9.1796875" style="78"/>
    <col min="11" max="11" width="11" style="78" customWidth="1"/>
    <col min="12" max="16384" width="9.1796875" style="78"/>
  </cols>
  <sheetData>
    <row r="1" spans="1:16" x14ac:dyDescent="0.35">
      <c r="A1" s="72"/>
      <c r="B1" s="72"/>
      <c r="C1" s="72"/>
      <c r="D1" s="72"/>
      <c r="E1" s="72"/>
      <c r="F1" s="72"/>
      <c r="G1" s="179"/>
    </row>
    <row r="2" spans="1:16" x14ac:dyDescent="0.35">
      <c r="A2" s="72"/>
      <c r="B2" s="72"/>
      <c r="C2" s="72"/>
      <c r="D2" s="72"/>
      <c r="E2" s="72"/>
      <c r="F2" s="74"/>
      <c r="G2" s="180"/>
    </row>
    <row r="3" spans="1:16" x14ac:dyDescent="0.35">
      <c r="A3" s="99"/>
      <c r="B3" s="99"/>
      <c r="C3" s="99"/>
      <c r="D3" s="99"/>
      <c r="E3" s="99"/>
      <c r="F3" s="74"/>
      <c r="G3" s="180"/>
      <c r="H3" s="100"/>
      <c r="I3" s="100"/>
      <c r="J3" s="100"/>
      <c r="K3" s="101" t="s">
        <v>10</v>
      </c>
      <c r="L3" s="101" t="s">
        <v>44</v>
      </c>
      <c r="M3" s="102"/>
      <c r="N3" s="100"/>
    </row>
    <row r="4" spans="1:16" ht="18.5" x14ac:dyDescent="0.45">
      <c r="A4" s="99"/>
      <c r="B4" s="103" t="s">
        <v>56</v>
      </c>
      <c r="C4" s="99"/>
      <c r="D4" s="99"/>
      <c r="E4" s="74"/>
      <c r="F4" s="104" t="str">
        <f>'Lisa 3'!D7</f>
        <v>Ida-Viru maakond, Narva-Jõesuu linn, Suur-Lootsi tn 1a ja 1e</v>
      </c>
      <c r="G4" s="181"/>
      <c r="H4" s="100"/>
      <c r="I4" s="100"/>
      <c r="J4" s="100"/>
      <c r="K4" s="105" t="s">
        <v>46</v>
      </c>
      <c r="L4" s="106">
        <v>226</v>
      </c>
      <c r="M4" s="107">
        <f>L4/$L$9</f>
        <v>1</v>
      </c>
      <c r="N4" s="108"/>
      <c r="O4" s="86"/>
    </row>
    <row r="5" spans="1:16" x14ac:dyDescent="0.35">
      <c r="A5" s="99"/>
      <c r="B5" s="99"/>
      <c r="C5" s="99"/>
      <c r="D5" s="99"/>
      <c r="E5" s="99"/>
      <c r="F5" s="109"/>
      <c r="G5" s="181"/>
      <c r="H5" s="100"/>
      <c r="I5" s="100"/>
      <c r="J5" s="100"/>
      <c r="K5" s="105" t="s">
        <v>47</v>
      </c>
      <c r="L5" s="106"/>
      <c r="M5" s="107">
        <f>L5/$L$9</f>
        <v>0</v>
      </c>
      <c r="N5" s="110"/>
      <c r="O5" s="86"/>
    </row>
    <row r="6" spans="1:16" x14ac:dyDescent="0.35">
      <c r="A6" s="99"/>
      <c r="B6" s="111" t="s">
        <v>30</v>
      </c>
      <c r="C6" s="112"/>
      <c r="D6" s="113"/>
      <c r="E6" s="114">
        <v>44355</v>
      </c>
      <c r="F6" s="115"/>
      <c r="G6" s="181"/>
      <c r="H6" s="100"/>
      <c r="I6" s="100"/>
      <c r="J6" s="100"/>
      <c r="K6" s="105" t="s">
        <v>48</v>
      </c>
      <c r="L6" s="106"/>
      <c r="M6" s="107">
        <f>L6/$L$9</f>
        <v>0</v>
      </c>
      <c r="N6" s="116"/>
      <c r="O6" s="82"/>
    </row>
    <row r="7" spans="1:16" x14ac:dyDescent="0.35">
      <c r="A7" s="99"/>
      <c r="B7" s="117" t="s">
        <v>31</v>
      </c>
      <c r="C7" s="118"/>
      <c r="D7" s="119"/>
      <c r="E7" s="120">
        <v>118</v>
      </c>
      <c r="F7" s="121" t="s">
        <v>21</v>
      </c>
      <c r="G7" s="181"/>
      <c r="H7" s="100"/>
      <c r="I7" s="100"/>
      <c r="J7" s="100"/>
      <c r="K7" s="105" t="s">
        <v>49</v>
      </c>
      <c r="L7" s="106"/>
      <c r="M7" s="107">
        <f>L7/$L$9</f>
        <v>0</v>
      </c>
      <c r="N7" s="122"/>
      <c r="O7" s="84"/>
    </row>
    <row r="8" spans="1:16" x14ac:dyDescent="0.35">
      <c r="A8" s="99"/>
      <c r="B8" s="117" t="s">
        <v>32</v>
      </c>
      <c r="C8" s="118"/>
      <c r="D8" s="123">
        <f>E6-8</f>
        <v>44347</v>
      </c>
      <c r="E8" s="124">
        <v>100</v>
      </c>
      <c r="F8" s="121" t="s">
        <v>33</v>
      </c>
      <c r="G8" s="181"/>
      <c r="H8" s="100"/>
      <c r="I8" s="100"/>
      <c r="J8" s="100"/>
      <c r="K8" s="105" t="s">
        <v>50</v>
      </c>
      <c r="L8" s="106"/>
      <c r="M8" s="107">
        <f>L8/$L$9</f>
        <v>0</v>
      </c>
      <c r="N8" s="122"/>
      <c r="O8" s="84"/>
    </row>
    <row r="9" spans="1:16" x14ac:dyDescent="0.35">
      <c r="A9" s="99"/>
      <c r="B9" s="117" t="s">
        <v>32</v>
      </c>
      <c r="C9" s="118"/>
      <c r="D9" s="123">
        <f>EDATE(D8,E7)</f>
        <v>47938</v>
      </c>
      <c r="E9" s="124">
        <v>100</v>
      </c>
      <c r="F9" s="121" t="s">
        <v>33</v>
      </c>
      <c r="G9" s="181"/>
      <c r="H9" s="100"/>
      <c r="I9" s="100"/>
      <c r="J9" s="100"/>
      <c r="K9" s="125" t="s">
        <v>45</v>
      </c>
      <c r="L9" s="126">
        <f>SUM(L4:L8)</f>
        <v>226</v>
      </c>
      <c r="M9" s="125"/>
      <c r="N9" s="122"/>
      <c r="O9" s="84"/>
    </row>
    <row r="10" spans="1:16" x14ac:dyDescent="0.35">
      <c r="A10" s="99"/>
      <c r="B10" s="117" t="s">
        <v>34</v>
      </c>
      <c r="C10" s="118"/>
      <c r="D10" s="119"/>
      <c r="E10" s="127">
        <f>M4</f>
        <v>1</v>
      </c>
      <c r="F10" s="121"/>
      <c r="G10" s="181"/>
      <c r="H10" s="100"/>
      <c r="I10" s="100"/>
      <c r="J10" s="100"/>
      <c r="K10" s="100"/>
      <c r="L10" s="100"/>
      <c r="M10" s="128"/>
      <c r="N10" s="128"/>
      <c r="O10" s="85"/>
    </row>
    <row r="11" spans="1:16" x14ac:dyDescent="0.35">
      <c r="A11" s="99"/>
      <c r="B11" s="117" t="s">
        <v>35</v>
      </c>
      <c r="C11" s="118"/>
      <c r="D11" s="119"/>
      <c r="E11" s="129">
        <f>ROUND(E8*E10,2)</f>
        <v>100</v>
      </c>
      <c r="F11" s="121" t="s">
        <v>33</v>
      </c>
      <c r="G11" s="181"/>
      <c r="H11" s="100"/>
      <c r="I11" s="100"/>
      <c r="J11" s="100"/>
      <c r="K11" s="100"/>
      <c r="L11" s="100"/>
      <c r="M11" s="128"/>
      <c r="N11" s="128"/>
      <c r="O11" s="85"/>
    </row>
    <row r="12" spans="1:16" x14ac:dyDescent="0.35">
      <c r="A12" s="99"/>
      <c r="B12" s="117" t="s">
        <v>36</v>
      </c>
      <c r="C12" s="118"/>
      <c r="D12" s="119"/>
      <c r="E12" s="129">
        <f>ROUND(E9*E10,2)</f>
        <v>100</v>
      </c>
      <c r="F12" s="121" t="s">
        <v>33</v>
      </c>
      <c r="G12" s="181"/>
      <c r="H12" s="100"/>
      <c r="I12" s="100"/>
      <c r="J12" s="100"/>
      <c r="K12" s="130"/>
      <c r="L12" s="130"/>
      <c r="M12" s="122"/>
      <c r="N12" s="122"/>
      <c r="O12" s="84"/>
      <c r="P12" s="85"/>
    </row>
    <row r="13" spans="1:16" x14ac:dyDescent="0.35">
      <c r="A13" s="99"/>
      <c r="B13" s="131" t="s">
        <v>59</v>
      </c>
      <c r="C13" s="132"/>
      <c r="D13" s="133"/>
      <c r="E13" s="134">
        <v>2.7E-2</v>
      </c>
      <c r="F13" s="135"/>
      <c r="G13" s="181"/>
      <c r="H13" s="100"/>
      <c r="I13" s="100"/>
      <c r="J13" s="100"/>
      <c r="K13" s="130"/>
      <c r="L13" s="130"/>
      <c r="M13" s="122"/>
      <c r="N13" s="122"/>
      <c r="O13" s="84"/>
      <c r="P13" s="85"/>
    </row>
    <row r="14" spans="1:16" x14ac:dyDescent="0.35">
      <c r="A14" s="99"/>
      <c r="B14" s="120"/>
      <c r="C14" s="118"/>
      <c r="D14" s="100"/>
      <c r="E14" s="136"/>
      <c r="F14" s="120"/>
      <c r="G14" s="181"/>
      <c r="H14" s="100"/>
      <c r="I14" s="100"/>
      <c r="J14" s="100"/>
      <c r="K14" s="130"/>
      <c r="L14" s="130"/>
      <c r="M14" s="122"/>
      <c r="N14" s="122"/>
      <c r="O14" s="84"/>
      <c r="P14" s="85"/>
    </row>
    <row r="15" spans="1:16" x14ac:dyDescent="0.35">
      <c r="A15" s="100"/>
      <c r="B15" s="100"/>
      <c r="C15" s="100"/>
      <c r="D15" s="100"/>
      <c r="E15" s="100"/>
      <c r="F15" s="100"/>
      <c r="G15" s="108"/>
      <c r="H15" s="100"/>
      <c r="I15" s="100"/>
      <c r="J15" s="100"/>
      <c r="K15" s="130"/>
      <c r="L15" s="130"/>
      <c r="M15" s="122"/>
      <c r="N15" s="122"/>
      <c r="O15" s="84"/>
      <c r="P15" s="85"/>
    </row>
    <row r="16" spans="1:16" ht="15" thickBot="1" x14ac:dyDescent="0.4">
      <c r="A16" s="137" t="s">
        <v>37</v>
      </c>
      <c r="B16" s="137" t="s">
        <v>38</v>
      </c>
      <c r="C16" s="137" t="s">
        <v>39</v>
      </c>
      <c r="D16" s="137" t="s">
        <v>40</v>
      </c>
      <c r="E16" s="137" t="s">
        <v>41</v>
      </c>
      <c r="F16" s="137" t="s">
        <v>42</v>
      </c>
      <c r="G16" s="182" t="s">
        <v>43</v>
      </c>
      <c r="H16" s="100"/>
      <c r="I16" s="100"/>
      <c r="J16" s="100"/>
      <c r="K16" s="130"/>
      <c r="L16" s="130"/>
      <c r="M16" s="122"/>
      <c r="N16" s="122"/>
      <c r="O16" s="84"/>
      <c r="P16" s="85"/>
    </row>
    <row r="17" spans="1:16" x14ac:dyDescent="0.35">
      <c r="A17" s="138">
        <f>E6</f>
        <v>44355</v>
      </c>
      <c r="B17" s="74">
        <v>1</v>
      </c>
      <c r="C17" s="109">
        <f>E11</f>
        <v>100</v>
      </c>
      <c r="D17" s="139">
        <f>IPMT($E$13/12,B17,$E$7,-$E$11,$E$12,0)*22/31</f>
        <v>0.15967741935483867</v>
      </c>
      <c r="E17" s="139">
        <f>PPMT($E$13/12,B17,$E$7,-$E$11,$E$12,0)</f>
        <v>0</v>
      </c>
      <c r="F17" s="139">
        <f>SUM(D17:E17)</f>
        <v>0.15967741935483867</v>
      </c>
      <c r="G17" s="109">
        <f>C17-E17</f>
        <v>100</v>
      </c>
      <c r="H17" s="100"/>
      <c r="I17" s="100"/>
      <c r="J17" s="100"/>
      <c r="K17" s="130"/>
      <c r="L17" s="130"/>
      <c r="M17" s="122"/>
      <c r="N17" s="122"/>
      <c r="O17" s="84"/>
      <c r="P17" s="85"/>
    </row>
    <row r="18" spans="1:16" x14ac:dyDescent="0.35">
      <c r="A18" s="138">
        <f>EDATE(A17,1)-7</f>
        <v>44378</v>
      </c>
      <c r="B18" s="74">
        <v>2</v>
      </c>
      <c r="C18" s="109">
        <f>G17</f>
        <v>100</v>
      </c>
      <c r="D18" s="139">
        <f t="shared" ref="D18:D81" si="0">IPMT($E$13/12,B18,$E$7,-$E$11,$E$12,0)</f>
        <v>0.22499999999999998</v>
      </c>
      <c r="E18" s="139">
        <f t="shared" ref="E18:E81" si="1">PPMT($E$13/12,B18,$E$7,-$E$11,$E$12,0)</f>
        <v>0</v>
      </c>
      <c r="F18" s="139">
        <f>PMT($E$13/12,$E$7,-$E$11,$E$12)</f>
        <v>0.22499999999999998</v>
      </c>
      <c r="G18" s="109">
        <f t="shared" ref="G18:G75" si="2">C18-E18</f>
        <v>100</v>
      </c>
      <c r="H18" s="100"/>
      <c r="I18" s="100"/>
      <c r="J18" s="100"/>
      <c r="K18" s="130"/>
      <c r="L18" s="130"/>
      <c r="M18" s="122"/>
      <c r="N18" s="122"/>
      <c r="O18" s="84"/>
      <c r="P18" s="85"/>
    </row>
    <row r="19" spans="1:16" x14ac:dyDescent="0.35">
      <c r="A19" s="79">
        <f>EDATE(A18,1)</f>
        <v>44409</v>
      </c>
      <c r="B19" s="80">
        <v>3</v>
      </c>
      <c r="C19" s="76">
        <f>G18</f>
        <v>100</v>
      </c>
      <c r="D19" s="139">
        <f t="shared" si="0"/>
        <v>0.22499999999999998</v>
      </c>
      <c r="E19" s="139">
        <f t="shared" si="1"/>
        <v>0</v>
      </c>
      <c r="F19" s="81">
        <f t="shared" ref="F19:F82" si="3">F18</f>
        <v>0.22499999999999998</v>
      </c>
      <c r="G19" s="76">
        <f t="shared" si="2"/>
        <v>100</v>
      </c>
      <c r="K19" s="83"/>
      <c r="L19" s="83"/>
      <c r="M19" s="84"/>
      <c r="N19" s="84"/>
      <c r="O19" s="84"/>
      <c r="P19" s="85"/>
    </row>
    <row r="20" spans="1:16" x14ac:dyDescent="0.35">
      <c r="A20" s="79">
        <f t="shared" ref="A20:A83" si="4">EDATE(A19,1)</f>
        <v>44440</v>
      </c>
      <c r="B20" s="80">
        <v>4</v>
      </c>
      <c r="C20" s="76">
        <f t="shared" ref="C20:C75" si="5">G19</f>
        <v>100</v>
      </c>
      <c r="D20" s="139">
        <f t="shared" si="0"/>
        <v>0.22499999999999998</v>
      </c>
      <c r="E20" s="139">
        <f t="shared" si="1"/>
        <v>0</v>
      </c>
      <c r="F20" s="81">
        <f t="shared" si="3"/>
        <v>0.22499999999999998</v>
      </c>
      <c r="G20" s="76">
        <f t="shared" si="2"/>
        <v>100</v>
      </c>
      <c r="K20" s="83"/>
      <c r="L20" s="83"/>
      <c r="M20" s="84"/>
      <c r="N20" s="84"/>
      <c r="O20" s="84"/>
      <c r="P20" s="85"/>
    </row>
    <row r="21" spans="1:16" x14ac:dyDescent="0.35">
      <c r="A21" s="79">
        <f t="shared" si="4"/>
        <v>44470</v>
      </c>
      <c r="B21" s="80">
        <v>5</v>
      </c>
      <c r="C21" s="76">
        <f t="shared" si="5"/>
        <v>100</v>
      </c>
      <c r="D21" s="139">
        <f t="shared" si="0"/>
        <v>0.22499999999999998</v>
      </c>
      <c r="E21" s="139">
        <f t="shared" si="1"/>
        <v>0</v>
      </c>
      <c r="F21" s="81">
        <f t="shared" si="3"/>
        <v>0.22499999999999998</v>
      </c>
      <c r="G21" s="76">
        <f t="shared" si="2"/>
        <v>100</v>
      </c>
      <c r="K21" s="83"/>
      <c r="L21" s="83"/>
      <c r="M21" s="84"/>
      <c r="N21" s="84"/>
      <c r="O21" s="84"/>
      <c r="P21" s="85"/>
    </row>
    <row r="22" spans="1:16" x14ac:dyDescent="0.35">
      <c r="A22" s="79">
        <f t="shared" si="4"/>
        <v>44501</v>
      </c>
      <c r="B22" s="80">
        <v>6</v>
      </c>
      <c r="C22" s="76">
        <f t="shared" si="5"/>
        <v>100</v>
      </c>
      <c r="D22" s="139">
        <f t="shared" si="0"/>
        <v>0.22499999999999998</v>
      </c>
      <c r="E22" s="139">
        <f t="shared" si="1"/>
        <v>0</v>
      </c>
      <c r="F22" s="81">
        <f t="shared" si="3"/>
        <v>0.22499999999999998</v>
      </c>
      <c r="G22" s="76">
        <f t="shared" si="2"/>
        <v>100</v>
      </c>
      <c r="K22" s="83"/>
      <c r="L22" s="83"/>
      <c r="M22" s="84"/>
      <c r="N22" s="84"/>
      <c r="O22" s="84"/>
      <c r="P22" s="85"/>
    </row>
    <row r="23" spans="1:16" x14ac:dyDescent="0.35">
      <c r="A23" s="79">
        <f t="shared" si="4"/>
        <v>44531</v>
      </c>
      <c r="B23" s="80">
        <v>7</v>
      </c>
      <c r="C23" s="76">
        <f t="shared" si="5"/>
        <v>100</v>
      </c>
      <c r="D23" s="139">
        <f t="shared" si="0"/>
        <v>0.22499999999999998</v>
      </c>
      <c r="E23" s="139">
        <f t="shared" si="1"/>
        <v>0</v>
      </c>
      <c r="F23" s="81">
        <f t="shared" si="3"/>
        <v>0.22499999999999998</v>
      </c>
      <c r="G23" s="76">
        <f t="shared" si="2"/>
        <v>100</v>
      </c>
      <c r="K23" s="83"/>
      <c r="L23" s="83"/>
      <c r="M23" s="84"/>
      <c r="N23" s="84"/>
      <c r="O23" s="84"/>
      <c r="P23" s="85"/>
    </row>
    <row r="24" spans="1:16" x14ac:dyDescent="0.35">
      <c r="A24" s="79">
        <f>EDATE(A23,1)</f>
        <v>44562</v>
      </c>
      <c r="B24" s="80">
        <v>8</v>
      </c>
      <c r="C24" s="76">
        <f t="shared" si="5"/>
        <v>100</v>
      </c>
      <c r="D24" s="139">
        <f t="shared" si="0"/>
        <v>0.22499999999999998</v>
      </c>
      <c r="E24" s="139">
        <f t="shared" si="1"/>
        <v>0</v>
      </c>
      <c r="F24" s="81">
        <f t="shared" si="3"/>
        <v>0.22499999999999998</v>
      </c>
      <c r="G24" s="76">
        <f t="shared" si="2"/>
        <v>100</v>
      </c>
      <c r="K24" s="83"/>
      <c r="L24" s="83"/>
      <c r="M24" s="84"/>
      <c r="N24" s="84"/>
      <c r="O24" s="84"/>
      <c r="P24" s="85"/>
    </row>
    <row r="25" spans="1:16" x14ac:dyDescent="0.35">
      <c r="A25" s="79">
        <f t="shared" si="4"/>
        <v>44593</v>
      </c>
      <c r="B25" s="80">
        <v>9</v>
      </c>
      <c r="C25" s="76">
        <f t="shared" si="5"/>
        <v>100</v>
      </c>
      <c r="D25" s="139">
        <f t="shared" si="0"/>
        <v>0.22499999999999998</v>
      </c>
      <c r="E25" s="139">
        <f t="shared" si="1"/>
        <v>0</v>
      </c>
      <c r="F25" s="81">
        <f t="shared" si="3"/>
        <v>0.22499999999999998</v>
      </c>
      <c r="G25" s="76">
        <f t="shared" si="2"/>
        <v>100</v>
      </c>
      <c r="K25" s="83"/>
      <c r="L25" s="83"/>
      <c r="M25" s="84"/>
      <c r="N25" s="84"/>
      <c r="O25" s="84"/>
      <c r="P25" s="85"/>
    </row>
    <row r="26" spans="1:16" x14ac:dyDescent="0.35">
      <c r="A26" s="79">
        <f t="shared" si="4"/>
        <v>44621</v>
      </c>
      <c r="B26" s="80">
        <v>10</v>
      </c>
      <c r="C26" s="76">
        <f t="shared" si="5"/>
        <v>100</v>
      </c>
      <c r="D26" s="139">
        <f t="shared" si="0"/>
        <v>0.22499999999999998</v>
      </c>
      <c r="E26" s="139">
        <f t="shared" si="1"/>
        <v>0</v>
      </c>
      <c r="F26" s="81">
        <f t="shared" si="3"/>
        <v>0.22499999999999998</v>
      </c>
      <c r="G26" s="76">
        <f t="shared" si="2"/>
        <v>100</v>
      </c>
      <c r="K26" s="83"/>
      <c r="L26" s="83"/>
      <c r="M26" s="84"/>
      <c r="N26" s="84"/>
      <c r="O26" s="84"/>
      <c r="P26" s="85"/>
    </row>
    <row r="27" spans="1:16" x14ac:dyDescent="0.35">
      <c r="A27" s="79">
        <f t="shared" si="4"/>
        <v>44652</v>
      </c>
      <c r="B27" s="80">
        <v>11</v>
      </c>
      <c r="C27" s="76">
        <f t="shared" si="5"/>
        <v>100</v>
      </c>
      <c r="D27" s="139">
        <f t="shared" si="0"/>
        <v>0.22499999999999998</v>
      </c>
      <c r="E27" s="139">
        <f t="shared" si="1"/>
        <v>0</v>
      </c>
      <c r="F27" s="81">
        <f t="shared" si="3"/>
        <v>0.22499999999999998</v>
      </c>
      <c r="G27" s="76">
        <f t="shared" si="2"/>
        <v>100</v>
      </c>
      <c r="K27" s="77"/>
      <c r="L27" s="77"/>
      <c r="M27" s="77"/>
      <c r="N27" s="77"/>
      <c r="O27" s="77"/>
      <c r="P27" s="77"/>
    </row>
    <row r="28" spans="1:16" x14ac:dyDescent="0.35">
      <c r="A28" s="79">
        <f t="shared" si="4"/>
        <v>44682</v>
      </c>
      <c r="B28" s="80">
        <v>12</v>
      </c>
      <c r="C28" s="76">
        <f t="shared" si="5"/>
        <v>100</v>
      </c>
      <c r="D28" s="139">
        <f t="shared" si="0"/>
        <v>0.22499999999999998</v>
      </c>
      <c r="E28" s="139">
        <f t="shared" si="1"/>
        <v>0</v>
      </c>
      <c r="F28" s="81">
        <f t="shared" si="3"/>
        <v>0.22499999999999998</v>
      </c>
      <c r="G28" s="76">
        <f t="shared" si="2"/>
        <v>100</v>
      </c>
    </row>
    <row r="29" spans="1:16" x14ac:dyDescent="0.35">
      <c r="A29" s="79">
        <f t="shared" si="4"/>
        <v>44713</v>
      </c>
      <c r="B29" s="80">
        <v>13</v>
      </c>
      <c r="C29" s="76">
        <f t="shared" si="5"/>
        <v>100</v>
      </c>
      <c r="D29" s="139">
        <f t="shared" si="0"/>
        <v>0.22499999999999998</v>
      </c>
      <c r="E29" s="139">
        <f t="shared" si="1"/>
        <v>0</v>
      </c>
      <c r="F29" s="81">
        <f t="shared" si="3"/>
        <v>0.22499999999999998</v>
      </c>
      <c r="G29" s="76">
        <f t="shared" si="2"/>
        <v>100</v>
      </c>
    </row>
    <row r="30" spans="1:16" x14ac:dyDescent="0.35">
      <c r="A30" s="79">
        <f t="shared" si="4"/>
        <v>44743</v>
      </c>
      <c r="B30" s="80">
        <v>14</v>
      </c>
      <c r="C30" s="76">
        <f t="shared" si="5"/>
        <v>100</v>
      </c>
      <c r="D30" s="139">
        <f t="shared" si="0"/>
        <v>0.22499999999999998</v>
      </c>
      <c r="E30" s="139">
        <f t="shared" si="1"/>
        <v>0</v>
      </c>
      <c r="F30" s="81">
        <f t="shared" si="3"/>
        <v>0.22499999999999998</v>
      </c>
      <c r="G30" s="76">
        <f t="shared" si="2"/>
        <v>100</v>
      </c>
    </row>
    <row r="31" spans="1:16" x14ac:dyDescent="0.35">
      <c r="A31" s="79">
        <f t="shared" si="4"/>
        <v>44774</v>
      </c>
      <c r="B31" s="80">
        <v>15</v>
      </c>
      <c r="C31" s="76">
        <f t="shared" si="5"/>
        <v>100</v>
      </c>
      <c r="D31" s="139">
        <f t="shared" si="0"/>
        <v>0.22499999999999998</v>
      </c>
      <c r="E31" s="139">
        <f t="shared" si="1"/>
        <v>0</v>
      </c>
      <c r="F31" s="81">
        <f t="shared" si="3"/>
        <v>0.22499999999999998</v>
      </c>
      <c r="G31" s="76">
        <f t="shared" si="2"/>
        <v>100</v>
      </c>
    </row>
    <row r="32" spans="1:16" x14ac:dyDescent="0.35">
      <c r="A32" s="79">
        <f t="shared" si="4"/>
        <v>44805</v>
      </c>
      <c r="B32" s="80">
        <v>16</v>
      </c>
      <c r="C32" s="76">
        <f t="shared" si="5"/>
        <v>100</v>
      </c>
      <c r="D32" s="139">
        <f t="shared" si="0"/>
        <v>0.22499999999999998</v>
      </c>
      <c r="E32" s="139">
        <f t="shared" si="1"/>
        <v>0</v>
      </c>
      <c r="F32" s="81">
        <f t="shared" si="3"/>
        <v>0.22499999999999998</v>
      </c>
      <c r="G32" s="76">
        <f t="shared" si="2"/>
        <v>100</v>
      </c>
    </row>
    <row r="33" spans="1:7" x14ac:dyDescent="0.35">
      <c r="A33" s="79">
        <f t="shared" si="4"/>
        <v>44835</v>
      </c>
      <c r="B33" s="80">
        <v>17</v>
      </c>
      <c r="C33" s="76">
        <f t="shared" si="5"/>
        <v>100</v>
      </c>
      <c r="D33" s="139">
        <f t="shared" si="0"/>
        <v>0.22499999999999998</v>
      </c>
      <c r="E33" s="139">
        <f t="shared" si="1"/>
        <v>0</v>
      </c>
      <c r="F33" s="81">
        <f t="shared" si="3"/>
        <v>0.22499999999999998</v>
      </c>
      <c r="G33" s="76">
        <f t="shared" si="2"/>
        <v>100</v>
      </c>
    </row>
    <row r="34" spans="1:7" x14ac:dyDescent="0.35">
      <c r="A34" s="79">
        <f t="shared" si="4"/>
        <v>44866</v>
      </c>
      <c r="B34" s="80">
        <v>18</v>
      </c>
      <c r="C34" s="76">
        <f t="shared" si="5"/>
        <v>100</v>
      </c>
      <c r="D34" s="139">
        <f t="shared" si="0"/>
        <v>0.22499999999999998</v>
      </c>
      <c r="E34" s="139">
        <f t="shared" si="1"/>
        <v>0</v>
      </c>
      <c r="F34" s="81">
        <f t="shared" si="3"/>
        <v>0.22499999999999998</v>
      </c>
      <c r="G34" s="76">
        <f t="shared" si="2"/>
        <v>100</v>
      </c>
    </row>
    <row r="35" spans="1:7" x14ac:dyDescent="0.35">
      <c r="A35" s="79">
        <f t="shared" si="4"/>
        <v>44896</v>
      </c>
      <c r="B35" s="80">
        <v>19</v>
      </c>
      <c r="C35" s="76">
        <f t="shared" si="5"/>
        <v>100</v>
      </c>
      <c r="D35" s="139">
        <f t="shared" si="0"/>
        <v>0.22499999999999998</v>
      </c>
      <c r="E35" s="139">
        <f t="shared" si="1"/>
        <v>0</v>
      </c>
      <c r="F35" s="81">
        <f t="shared" si="3"/>
        <v>0.22499999999999998</v>
      </c>
      <c r="G35" s="76">
        <f t="shared" si="2"/>
        <v>100</v>
      </c>
    </row>
    <row r="36" spans="1:7" x14ac:dyDescent="0.35">
      <c r="A36" s="79">
        <f t="shared" si="4"/>
        <v>44927</v>
      </c>
      <c r="B36" s="80">
        <v>20</v>
      </c>
      <c r="C36" s="76">
        <f t="shared" si="5"/>
        <v>100</v>
      </c>
      <c r="D36" s="139">
        <f t="shared" si="0"/>
        <v>0.22499999999999998</v>
      </c>
      <c r="E36" s="139">
        <f t="shared" si="1"/>
        <v>0</v>
      </c>
      <c r="F36" s="81">
        <f t="shared" si="3"/>
        <v>0.22499999999999998</v>
      </c>
      <c r="G36" s="76">
        <f t="shared" si="2"/>
        <v>100</v>
      </c>
    </row>
    <row r="37" spans="1:7" x14ac:dyDescent="0.35">
      <c r="A37" s="79">
        <f t="shared" si="4"/>
        <v>44958</v>
      </c>
      <c r="B37" s="80">
        <v>21</v>
      </c>
      <c r="C37" s="76">
        <f t="shared" si="5"/>
        <v>100</v>
      </c>
      <c r="D37" s="139">
        <f t="shared" si="0"/>
        <v>0.22499999999999998</v>
      </c>
      <c r="E37" s="139">
        <f t="shared" si="1"/>
        <v>0</v>
      </c>
      <c r="F37" s="81">
        <f t="shared" si="3"/>
        <v>0.22499999999999998</v>
      </c>
      <c r="G37" s="76">
        <f t="shared" si="2"/>
        <v>100</v>
      </c>
    </row>
    <row r="38" spans="1:7" x14ac:dyDescent="0.35">
      <c r="A38" s="79">
        <f t="shared" si="4"/>
        <v>44986</v>
      </c>
      <c r="B38" s="80">
        <v>22</v>
      </c>
      <c r="C38" s="76">
        <f t="shared" si="5"/>
        <v>100</v>
      </c>
      <c r="D38" s="139">
        <f t="shared" si="0"/>
        <v>0.22499999999999998</v>
      </c>
      <c r="E38" s="139">
        <f t="shared" si="1"/>
        <v>0</v>
      </c>
      <c r="F38" s="81">
        <f t="shared" si="3"/>
        <v>0.22499999999999998</v>
      </c>
      <c r="G38" s="76">
        <f t="shared" si="2"/>
        <v>100</v>
      </c>
    </row>
    <row r="39" spans="1:7" x14ac:dyDescent="0.35">
      <c r="A39" s="79">
        <f t="shared" si="4"/>
        <v>45017</v>
      </c>
      <c r="B39" s="80">
        <v>23</v>
      </c>
      <c r="C39" s="76">
        <f t="shared" si="5"/>
        <v>100</v>
      </c>
      <c r="D39" s="139">
        <f t="shared" si="0"/>
        <v>0.22499999999999998</v>
      </c>
      <c r="E39" s="139">
        <f t="shared" si="1"/>
        <v>0</v>
      </c>
      <c r="F39" s="81">
        <f t="shared" si="3"/>
        <v>0.22499999999999998</v>
      </c>
      <c r="G39" s="76">
        <f t="shared" si="2"/>
        <v>100</v>
      </c>
    </row>
    <row r="40" spans="1:7" x14ac:dyDescent="0.35">
      <c r="A40" s="79">
        <f t="shared" si="4"/>
        <v>45047</v>
      </c>
      <c r="B40" s="80">
        <v>24</v>
      </c>
      <c r="C40" s="76">
        <f t="shared" si="5"/>
        <v>100</v>
      </c>
      <c r="D40" s="139">
        <f t="shared" si="0"/>
        <v>0.22499999999999998</v>
      </c>
      <c r="E40" s="139">
        <f t="shared" si="1"/>
        <v>0</v>
      </c>
      <c r="F40" s="81">
        <f t="shared" si="3"/>
        <v>0.22499999999999998</v>
      </c>
      <c r="G40" s="76">
        <f t="shared" si="2"/>
        <v>100</v>
      </c>
    </row>
    <row r="41" spans="1:7" x14ac:dyDescent="0.35">
      <c r="A41" s="79">
        <f t="shared" si="4"/>
        <v>45078</v>
      </c>
      <c r="B41" s="80">
        <v>25</v>
      </c>
      <c r="C41" s="76">
        <f t="shared" si="5"/>
        <v>100</v>
      </c>
      <c r="D41" s="139">
        <f t="shared" si="0"/>
        <v>0.22499999999999998</v>
      </c>
      <c r="E41" s="139">
        <f t="shared" si="1"/>
        <v>0</v>
      </c>
      <c r="F41" s="81">
        <f t="shared" si="3"/>
        <v>0.22499999999999998</v>
      </c>
      <c r="G41" s="76">
        <f t="shared" si="2"/>
        <v>100</v>
      </c>
    </row>
    <row r="42" spans="1:7" x14ac:dyDescent="0.35">
      <c r="A42" s="79">
        <f t="shared" si="4"/>
        <v>45108</v>
      </c>
      <c r="B42" s="80">
        <v>26</v>
      </c>
      <c r="C42" s="76">
        <f t="shared" si="5"/>
        <v>100</v>
      </c>
      <c r="D42" s="139">
        <f t="shared" si="0"/>
        <v>0.22499999999999998</v>
      </c>
      <c r="E42" s="139">
        <f t="shared" si="1"/>
        <v>0</v>
      </c>
      <c r="F42" s="81">
        <f t="shared" si="3"/>
        <v>0.22499999999999998</v>
      </c>
      <c r="G42" s="76">
        <f t="shared" si="2"/>
        <v>100</v>
      </c>
    </row>
    <row r="43" spans="1:7" x14ac:dyDescent="0.35">
      <c r="A43" s="79">
        <f t="shared" si="4"/>
        <v>45139</v>
      </c>
      <c r="B43" s="80">
        <v>27</v>
      </c>
      <c r="C43" s="76">
        <f t="shared" si="5"/>
        <v>100</v>
      </c>
      <c r="D43" s="139">
        <f t="shared" si="0"/>
        <v>0.22499999999999998</v>
      </c>
      <c r="E43" s="139">
        <f t="shared" si="1"/>
        <v>0</v>
      </c>
      <c r="F43" s="81">
        <f t="shared" si="3"/>
        <v>0.22499999999999998</v>
      </c>
      <c r="G43" s="76">
        <f t="shared" si="2"/>
        <v>100</v>
      </c>
    </row>
    <row r="44" spans="1:7" x14ac:dyDescent="0.35">
      <c r="A44" s="79">
        <f t="shared" si="4"/>
        <v>45170</v>
      </c>
      <c r="B44" s="80">
        <v>28</v>
      </c>
      <c r="C44" s="76">
        <f t="shared" si="5"/>
        <v>100</v>
      </c>
      <c r="D44" s="139">
        <f t="shared" si="0"/>
        <v>0.22499999999999998</v>
      </c>
      <c r="E44" s="139">
        <f t="shared" si="1"/>
        <v>0</v>
      </c>
      <c r="F44" s="81">
        <f t="shared" si="3"/>
        <v>0.22499999999999998</v>
      </c>
      <c r="G44" s="76">
        <f t="shared" si="2"/>
        <v>100</v>
      </c>
    </row>
    <row r="45" spans="1:7" x14ac:dyDescent="0.35">
      <c r="A45" s="79">
        <f t="shared" si="4"/>
        <v>45200</v>
      </c>
      <c r="B45" s="80">
        <v>29</v>
      </c>
      <c r="C45" s="76">
        <f t="shared" si="5"/>
        <v>100</v>
      </c>
      <c r="D45" s="139">
        <f t="shared" si="0"/>
        <v>0.22499999999999998</v>
      </c>
      <c r="E45" s="139">
        <f t="shared" si="1"/>
        <v>0</v>
      </c>
      <c r="F45" s="81">
        <f t="shared" si="3"/>
        <v>0.22499999999999998</v>
      </c>
      <c r="G45" s="76">
        <f t="shared" si="2"/>
        <v>100</v>
      </c>
    </row>
    <row r="46" spans="1:7" x14ac:dyDescent="0.35">
      <c r="A46" s="79">
        <f t="shared" si="4"/>
        <v>45231</v>
      </c>
      <c r="B46" s="80">
        <v>30</v>
      </c>
      <c r="C46" s="76">
        <f t="shared" si="5"/>
        <v>100</v>
      </c>
      <c r="D46" s="139">
        <f t="shared" si="0"/>
        <v>0.22499999999999998</v>
      </c>
      <c r="E46" s="139">
        <f t="shared" si="1"/>
        <v>0</v>
      </c>
      <c r="F46" s="81">
        <f t="shared" si="3"/>
        <v>0.22499999999999998</v>
      </c>
      <c r="G46" s="76">
        <f t="shared" si="2"/>
        <v>100</v>
      </c>
    </row>
    <row r="47" spans="1:7" x14ac:dyDescent="0.35">
      <c r="A47" s="79">
        <f t="shared" si="4"/>
        <v>45261</v>
      </c>
      <c r="B47" s="80">
        <v>31</v>
      </c>
      <c r="C47" s="76">
        <f t="shared" si="5"/>
        <v>100</v>
      </c>
      <c r="D47" s="139">
        <f t="shared" si="0"/>
        <v>0.22499999999999998</v>
      </c>
      <c r="E47" s="139">
        <f t="shared" si="1"/>
        <v>0</v>
      </c>
      <c r="F47" s="81">
        <f t="shared" si="3"/>
        <v>0.22499999999999998</v>
      </c>
      <c r="G47" s="76">
        <f t="shared" si="2"/>
        <v>100</v>
      </c>
    </row>
    <row r="48" spans="1:7" x14ac:dyDescent="0.35">
      <c r="A48" s="79">
        <f t="shared" si="4"/>
        <v>45292</v>
      </c>
      <c r="B48" s="80">
        <v>32</v>
      </c>
      <c r="C48" s="76">
        <f t="shared" si="5"/>
        <v>100</v>
      </c>
      <c r="D48" s="139">
        <f t="shared" si="0"/>
        <v>0.22499999999999998</v>
      </c>
      <c r="E48" s="139">
        <f t="shared" si="1"/>
        <v>0</v>
      </c>
      <c r="F48" s="81">
        <f t="shared" si="3"/>
        <v>0.22499999999999998</v>
      </c>
      <c r="G48" s="76">
        <f t="shared" si="2"/>
        <v>100</v>
      </c>
    </row>
    <row r="49" spans="1:7" x14ac:dyDescent="0.35">
      <c r="A49" s="79">
        <f t="shared" si="4"/>
        <v>45323</v>
      </c>
      <c r="B49" s="80">
        <v>33</v>
      </c>
      <c r="C49" s="76">
        <f t="shared" si="5"/>
        <v>100</v>
      </c>
      <c r="D49" s="139">
        <f t="shared" si="0"/>
        <v>0.22499999999999998</v>
      </c>
      <c r="E49" s="139">
        <f t="shared" si="1"/>
        <v>0</v>
      </c>
      <c r="F49" s="81">
        <f t="shared" si="3"/>
        <v>0.22499999999999998</v>
      </c>
      <c r="G49" s="76">
        <f t="shared" si="2"/>
        <v>100</v>
      </c>
    </row>
    <row r="50" spans="1:7" x14ac:dyDescent="0.35">
      <c r="A50" s="79">
        <f t="shared" si="4"/>
        <v>45352</v>
      </c>
      <c r="B50" s="80">
        <v>34</v>
      </c>
      <c r="C50" s="76">
        <f t="shared" si="5"/>
        <v>100</v>
      </c>
      <c r="D50" s="139">
        <f t="shared" si="0"/>
        <v>0.22499999999999998</v>
      </c>
      <c r="E50" s="139">
        <f t="shared" si="1"/>
        <v>0</v>
      </c>
      <c r="F50" s="81">
        <f t="shared" si="3"/>
        <v>0.22499999999999998</v>
      </c>
      <c r="G50" s="76">
        <f t="shared" si="2"/>
        <v>100</v>
      </c>
    </row>
    <row r="51" spans="1:7" x14ac:dyDescent="0.35">
      <c r="A51" s="79">
        <f t="shared" si="4"/>
        <v>45383</v>
      </c>
      <c r="B51" s="80">
        <v>35</v>
      </c>
      <c r="C51" s="76">
        <f t="shared" si="5"/>
        <v>100</v>
      </c>
      <c r="D51" s="139">
        <f t="shared" si="0"/>
        <v>0.22499999999999998</v>
      </c>
      <c r="E51" s="139">
        <f t="shared" si="1"/>
        <v>0</v>
      </c>
      <c r="F51" s="81">
        <f t="shared" si="3"/>
        <v>0.22499999999999998</v>
      </c>
      <c r="G51" s="76">
        <f t="shared" si="2"/>
        <v>100</v>
      </c>
    </row>
    <row r="52" spans="1:7" x14ac:dyDescent="0.35">
      <c r="A52" s="79">
        <f t="shared" si="4"/>
        <v>45413</v>
      </c>
      <c r="B52" s="80">
        <v>36</v>
      </c>
      <c r="C52" s="76">
        <f t="shared" si="5"/>
        <v>100</v>
      </c>
      <c r="D52" s="139">
        <f t="shared" si="0"/>
        <v>0.22499999999999998</v>
      </c>
      <c r="E52" s="139">
        <f t="shared" si="1"/>
        <v>0</v>
      </c>
      <c r="F52" s="81">
        <f t="shared" si="3"/>
        <v>0.22499999999999998</v>
      </c>
      <c r="G52" s="76">
        <f t="shared" si="2"/>
        <v>100</v>
      </c>
    </row>
    <row r="53" spans="1:7" x14ac:dyDescent="0.35">
      <c r="A53" s="79">
        <f t="shared" si="4"/>
        <v>45444</v>
      </c>
      <c r="B53" s="80">
        <v>37</v>
      </c>
      <c r="C53" s="76">
        <f t="shared" si="5"/>
        <v>100</v>
      </c>
      <c r="D53" s="139">
        <f t="shared" si="0"/>
        <v>0.22499999999999998</v>
      </c>
      <c r="E53" s="139">
        <f t="shared" si="1"/>
        <v>0</v>
      </c>
      <c r="F53" s="81">
        <f t="shared" si="3"/>
        <v>0.22499999999999998</v>
      </c>
      <c r="G53" s="76">
        <f t="shared" si="2"/>
        <v>100</v>
      </c>
    </row>
    <row r="54" spans="1:7" x14ac:dyDescent="0.35">
      <c r="A54" s="79">
        <f t="shared" si="4"/>
        <v>45474</v>
      </c>
      <c r="B54" s="80">
        <v>38</v>
      </c>
      <c r="C54" s="76">
        <f t="shared" si="5"/>
        <v>100</v>
      </c>
      <c r="D54" s="139">
        <f t="shared" si="0"/>
        <v>0.22499999999999998</v>
      </c>
      <c r="E54" s="139">
        <f t="shared" si="1"/>
        <v>0</v>
      </c>
      <c r="F54" s="81">
        <f t="shared" si="3"/>
        <v>0.22499999999999998</v>
      </c>
      <c r="G54" s="76">
        <f t="shared" si="2"/>
        <v>100</v>
      </c>
    </row>
    <row r="55" spans="1:7" x14ac:dyDescent="0.35">
      <c r="A55" s="79">
        <f t="shared" si="4"/>
        <v>45505</v>
      </c>
      <c r="B55" s="80">
        <v>39</v>
      </c>
      <c r="C55" s="76">
        <f t="shared" si="5"/>
        <v>100</v>
      </c>
      <c r="D55" s="139">
        <f t="shared" si="0"/>
        <v>0.22499999999999998</v>
      </c>
      <c r="E55" s="139">
        <f t="shared" si="1"/>
        <v>0</v>
      </c>
      <c r="F55" s="81">
        <f t="shared" si="3"/>
        <v>0.22499999999999998</v>
      </c>
      <c r="G55" s="76">
        <f t="shared" si="2"/>
        <v>100</v>
      </c>
    </row>
    <row r="56" spans="1:7" x14ac:dyDescent="0.35">
      <c r="A56" s="79">
        <f t="shared" si="4"/>
        <v>45536</v>
      </c>
      <c r="B56" s="80">
        <v>40</v>
      </c>
      <c r="C56" s="76">
        <f t="shared" si="5"/>
        <v>100</v>
      </c>
      <c r="D56" s="139">
        <f t="shared" si="0"/>
        <v>0.22499999999999998</v>
      </c>
      <c r="E56" s="139">
        <f t="shared" si="1"/>
        <v>0</v>
      </c>
      <c r="F56" s="81">
        <f t="shared" si="3"/>
        <v>0.22499999999999998</v>
      </c>
      <c r="G56" s="76">
        <f t="shared" si="2"/>
        <v>100</v>
      </c>
    </row>
    <row r="57" spans="1:7" x14ac:dyDescent="0.35">
      <c r="A57" s="79">
        <f t="shared" si="4"/>
        <v>45566</v>
      </c>
      <c r="B57" s="80">
        <v>41</v>
      </c>
      <c r="C57" s="76">
        <f t="shared" si="5"/>
        <v>100</v>
      </c>
      <c r="D57" s="139">
        <f t="shared" si="0"/>
        <v>0.22499999999999998</v>
      </c>
      <c r="E57" s="139">
        <f t="shared" si="1"/>
        <v>0</v>
      </c>
      <c r="F57" s="81">
        <f t="shared" si="3"/>
        <v>0.22499999999999998</v>
      </c>
      <c r="G57" s="76">
        <f t="shared" si="2"/>
        <v>100</v>
      </c>
    </row>
    <row r="58" spans="1:7" x14ac:dyDescent="0.35">
      <c r="A58" s="79">
        <f t="shared" si="4"/>
        <v>45597</v>
      </c>
      <c r="B58" s="80">
        <v>42</v>
      </c>
      <c r="C58" s="76">
        <f t="shared" si="5"/>
        <v>100</v>
      </c>
      <c r="D58" s="139">
        <f t="shared" si="0"/>
        <v>0.22499999999999998</v>
      </c>
      <c r="E58" s="139">
        <f t="shared" si="1"/>
        <v>0</v>
      </c>
      <c r="F58" s="81">
        <f t="shared" si="3"/>
        <v>0.22499999999999998</v>
      </c>
      <c r="G58" s="76">
        <f t="shared" si="2"/>
        <v>100</v>
      </c>
    </row>
    <row r="59" spans="1:7" x14ac:dyDescent="0.35">
      <c r="A59" s="79">
        <f t="shared" si="4"/>
        <v>45627</v>
      </c>
      <c r="B59" s="80">
        <v>43</v>
      </c>
      <c r="C59" s="76">
        <f t="shared" si="5"/>
        <v>100</v>
      </c>
      <c r="D59" s="139">
        <f t="shared" si="0"/>
        <v>0.22499999999999998</v>
      </c>
      <c r="E59" s="139">
        <f t="shared" si="1"/>
        <v>0</v>
      </c>
      <c r="F59" s="81">
        <f t="shared" si="3"/>
        <v>0.22499999999999998</v>
      </c>
      <c r="G59" s="76">
        <f t="shared" si="2"/>
        <v>100</v>
      </c>
    </row>
    <row r="60" spans="1:7" x14ac:dyDescent="0.35">
      <c r="A60" s="79">
        <f t="shared" si="4"/>
        <v>45658</v>
      </c>
      <c r="B60" s="80">
        <v>44</v>
      </c>
      <c r="C60" s="76">
        <f t="shared" si="5"/>
        <v>100</v>
      </c>
      <c r="D60" s="139">
        <f t="shared" si="0"/>
        <v>0.22499999999999998</v>
      </c>
      <c r="E60" s="139">
        <f t="shared" si="1"/>
        <v>0</v>
      </c>
      <c r="F60" s="81">
        <f t="shared" si="3"/>
        <v>0.22499999999999998</v>
      </c>
      <c r="G60" s="76">
        <f t="shared" si="2"/>
        <v>100</v>
      </c>
    </row>
    <row r="61" spans="1:7" x14ac:dyDescent="0.35">
      <c r="A61" s="79">
        <f t="shared" si="4"/>
        <v>45689</v>
      </c>
      <c r="B61" s="80">
        <v>45</v>
      </c>
      <c r="C61" s="76">
        <f t="shared" si="5"/>
        <v>100</v>
      </c>
      <c r="D61" s="139">
        <f t="shared" si="0"/>
        <v>0.22499999999999998</v>
      </c>
      <c r="E61" s="139">
        <f t="shared" si="1"/>
        <v>0</v>
      </c>
      <c r="F61" s="81">
        <f t="shared" si="3"/>
        <v>0.22499999999999998</v>
      </c>
      <c r="G61" s="76">
        <f t="shared" si="2"/>
        <v>100</v>
      </c>
    </row>
    <row r="62" spans="1:7" x14ac:dyDescent="0.35">
      <c r="A62" s="79">
        <f t="shared" si="4"/>
        <v>45717</v>
      </c>
      <c r="B62" s="80">
        <v>46</v>
      </c>
      <c r="C62" s="76">
        <f t="shared" si="5"/>
        <v>100</v>
      </c>
      <c r="D62" s="139">
        <f t="shared" si="0"/>
        <v>0.22499999999999998</v>
      </c>
      <c r="E62" s="139">
        <f t="shared" si="1"/>
        <v>0</v>
      </c>
      <c r="F62" s="81">
        <f t="shared" si="3"/>
        <v>0.22499999999999998</v>
      </c>
      <c r="G62" s="76">
        <f t="shared" si="2"/>
        <v>100</v>
      </c>
    </row>
    <row r="63" spans="1:7" x14ac:dyDescent="0.35">
      <c r="A63" s="79">
        <f t="shared" si="4"/>
        <v>45748</v>
      </c>
      <c r="B63" s="80">
        <v>47</v>
      </c>
      <c r="C63" s="76">
        <f t="shared" si="5"/>
        <v>100</v>
      </c>
      <c r="D63" s="139">
        <f t="shared" si="0"/>
        <v>0.22499999999999998</v>
      </c>
      <c r="E63" s="139">
        <f t="shared" si="1"/>
        <v>0</v>
      </c>
      <c r="F63" s="81">
        <f t="shared" si="3"/>
        <v>0.22499999999999998</v>
      </c>
      <c r="G63" s="76">
        <f t="shared" si="2"/>
        <v>100</v>
      </c>
    </row>
    <row r="64" spans="1:7" x14ac:dyDescent="0.35">
      <c r="A64" s="79">
        <f t="shared" si="4"/>
        <v>45778</v>
      </c>
      <c r="B64" s="80">
        <v>48</v>
      </c>
      <c r="C64" s="76">
        <f t="shared" si="5"/>
        <v>100</v>
      </c>
      <c r="D64" s="139">
        <f t="shared" si="0"/>
        <v>0.22499999999999998</v>
      </c>
      <c r="E64" s="139">
        <f t="shared" si="1"/>
        <v>0</v>
      </c>
      <c r="F64" s="81">
        <f t="shared" si="3"/>
        <v>0.22499999999999998</v>
      </c>
      <c r="G64" s="76">
        <f t="shared" si="2"/>
        <v>100</v>
      </c>
    </row>
    <row r="65" spans="1:7" x14ac:dyDescent="0.35">
      <c r="A65" s="79">
        <f t="shared" si="4"/>
        <v>45809</v>
      </c>
      <c r="B65" s="80">
        <v>49</v>
      </c>
      <c r="C65" s="76">
        <f t="shared" si="5"/>
        <v>100</v>
      </c>
      <c r="D65" s="139">
        <f t="shared" si="0"/>
        <v>0.22499999999999998</v>
      </c>
      <c r="E65" s="139">
        <f t="shared" si="1"/>
        <v>0</v>
      </c>
      <c r="F65" s="81">
        <f t="shared" si="3"/>
        <v>0.22499999999999998</v>
      </c>
      <c r="G65" s="76">
        <f t="shared" si="2"/>
        <v>100</v>
      </c>
    </row>
    <row r="66" spans="1:7" x14ac:dyDescent="0.35">
      <c r="A66" s="79">
        <f t="shared" si="4"/>
        <v>45839</v>
      </c>
      <c r="B66" s="80">
        <v>50</v>
      </c>
      <c r="C66" s="76">
        <f t="shared" si="5"/>
        <v>100</v>
      </c>
      <c r="D66" s="139">
        <f t="shared" si="0"/>
        <v>0.22499999999999998</v>
      </c>
      <c r="E66" s="139">
        <f t="shared" si="1"/>
        <v>0</v>
      </c>
      <c r="F66" s="81">
        <f t="shared" si="3"/>
        <v>0.22499999999999998</v>
      </c>
      <c r="G66" s="76">
        <f t="shared" si="2"/>
        <v>100</v>
      </c>
    </row>
    <row r="67" spans="1:7" x14ac:dyDescent="0.35">
      <c r="A67" s="79">
        <f t="shared" si="4"/>
        <v>45870</v>
      </c>
      <c r="B67" s="80">
        <v>51</v>
      </c>
      <c r="C67" s="76">
        <f t="shared" si="5"/>
        <v>100</v>
      </c>
      <c r="D67" s="139">
        <f t="shared" si="0"/>
        <v>0.22499999999999998</v>
      </c>
      <c r="E67" s="139">
        <f t="shared" si="1"/>
        <v>0</v>
      </c>
      <c r="F67" s="81">
        <f t="shared" si="3"/>
        <v>0.22499999999999998</v>
      </c>
      <c r="G67" s="76">
        <f t="shared" si="2"/>
        <v>100</v>
      </c>
    </row>
    <row r="68" spans="1:7" x14ac:dyDescent="0.35">
      <c r="A68" s="79">
        <f t="shared" si="4"/>
        <v>45901</v>
      </c>
      <c r="B68" s="80">
        <v>52</v>
      </c>
      <c r="C68" s="76">
        <f t="shared" si="5"/>
        <v>100</v>
      </c>
      <c r="D68" s="139">
        <f t="shared" si="0"/>
        <v>0.22499999999999998</v>
      </c>
      <c r="E68" s="139">
        <f t="shared" si="1"/>
        <v>0</v>
      </c>
      <c r="F68" s="81">
        <f t="shared" si="3"/>
        <v>0.22499999999999998</v>
      </c>
      <c r="G68" s="76">
        <f t="shared" si="2"/>
        <v>100</v>
      </c>
    </row>
    <row r="69" spans="1:7" x14ac:dyDescent="0.35">
      <c r="A69" s="79">
        <f t="shared" si="4"/>
        <v>45931</v>
      </c>
      <c r="B69" s="80">
        <v>53</v>
      </c>
      <c r="C69" s="76">
        <f t="shared" si="5"/>
        <v>100</v>
      </c>
      <c r="D69" s="139">
        <f t="shared" si="0"/>
        <v>0.22499999999999998</v>
      </c>
      <c r="E69" s="139">
        <f t="shared" si="1"/>
        <v>0</v>
      </c>
      <c r="F69" s="81">
        <f t="shared" si="3"/>
        <v>0.22499999999999998</v>
      </c>
      <c r="G69" s="76">
        <f t="shared" si="2"/>
        <v>100</v>
      </c>
    </row>
    <row r="70" spans="1:7" x14ac:dyDescent="0.35">
      <c r="A70" s="79">
        <f t="shared" si="4"/>
        <v>45962</v>
      </c>
      <c r="B70" s="80">
        <v>54</v>
      </c>
      <c r="C70" s="76">
        <f t="shared" si="5"/>
        <v>100</v>
      </c>
      <c r="D70" s="139">
        <f t="shared" si="0"/>
        <v>0.22499999999999998</v>
      </c>
      <c r="E70" s="139">
        <f t="shared" si="1"/>
        <v>0</v>
      </c>
      <c r="F70" s="81">
        <f t="shared" si="3"/>
        <v>0.22499999999999998</v>
      </c>
      <c r="G70" s="76">
        <f t="shared" si="2"/>
        <v>100</v>
      </c>
    </row>
    <row r="71" spans="1:7" x14ac:dyDescent="0.35">
      <c r="A71" s="79">
        <f t="shared" si="4"/>
        <v>45992</v>
      </c>
      <c r="B71" s="80">
        <v>55</v>
      </c>
      <c r="C71" s="76">
        <f t="shared" si="5"/>
        <v>100</v>
      </c>
      <c r="D71" s="139">
        <f t="shared" si="0"/>
        <v>0.22499999999999998</v>
      </c>
      <c r="E71" s="139">
        <f t="shared" si="1"/>
        <v>0</v>
      </c>
      <c r="F71" s="81">
        <f t="shared" si="3"/>
        <v>0.22499999999999998</v>
      </c>
      <c r="G71" s="76">
        <f t="shared" si="2"/>
        <v>100</v>
      </c>
    </row>
    <row r="72" spans="1:7" x14ac:dyDescent="0.35">
      <c r="A72" s="79">
        <f t="shared" si="4"/>
        <v>46023</v>
      </c>
      <c r="B72" s="80">
        <v>56</v>
      </c>
      <c r="C72" s="76">
        <f t="shared" si="5"/>
        <v>100</v>
      </c>
      <c r="D72" s="139">
        <f t="shared" si="0"/>
        <v>0.22499999999999998</v>
      </c>
      <c r="E72" s="139">
        <f t="shared" si="1"/>
        <v>0</v>
      </c>
      <c r="F72" s="81">
        <f t="shared" si="3"/>
        <v>0.22499999999999998</v>
      </c>
      <c r="G72" s="76">
        <f t="shared" si="2"/>
        <v>100</v>
      </c>
    </row>
    <row r="73" spans="1:7" x14ac:dyDescent="0.35">
      <c r="A73" s="79">
        <f t="shared" si="4"/>
        <v>46054</v>
      </c>
      <c r="B73" s="80">
        <v>57</v>
      </c>
      <c r="C73" s="76">
        <f t="shared" si="5"/>
        <v>100</v>
      </c>
      <c r="D73" s="139">
        <f t="shared" si="0"/>
        <v>0.22499999999999998</v>
      </c>
      <c r="E73" s="139">
        <f t="shared" si="1"/>
        <v>0</v>
      </c>
      <c r="F73" s="81">
        <f t="shared" si="3"/>
        <v>0.22499999999999998</v>
      </c>
      <c r="G73" s="76">
        <f t="shared" si="2"/>
        <v>100</v>
      </c>
    </row>
    <row r="74" spans="1:7" x14ac:dyDescent="0.35">
      <c r="A74" s="79">
        <f t="shared" si="4"/>
        <v>46082</v>
      </c>
      <c r="B74" s="80">
        <v>58</v>
      </c>
      <c r="C74" s="76">
        <f t="shared" si="5"/>
        <v>100</v>
      </c>
      <c r="D74" s="139">
        <f t="shared" si="0"/>
        <v>0.22499999999999998</v>
      </c>
      <c r="E74" s="139">
        <f t="shared" si="1"/>
        <v>0</v>
      </c>
      <c r="F74" s="81">
        <f t="shared" si="3"/>
        <v>0.22499999999999998</v>
      </c>
      <c r="G74" s="76">
        <f t="shared" si="2"/>
        <v>100</v>
      </c>
    </row>
    <row r="75" spans="1:7" x14ac:dyDescent="0.35">
      <c r="A75" s="79">
        <f t="shared" si="4"/>
        <v>46113</v>
      </c>
      <c r="B75" s="80">
        <v>59</v>
      </c>
      <c r="C75" s="76">
        <f t="shared" si="5"/>
        <v>100</v>
      </c>
      <c r="D75" s="139">
        <f t="shared" si="0"/>
        <v>0.22499999999999998</v>
      </c>
      <c r="E75" s="139">
        <f t="shared" si="1"/>
        <v>0</v>
      </c>
      <c r="F75" s="81">
        <f t="shared" si="3"/>
        <v>0.22499999999999998</v>
      </c>
      <c r="G75" s="76">
        <f t="shared" si="2"/>
        <v>100</v>
      </c>
    </row>
    <row r="76" spans="1:7" x14ac:dyDescent="0.35">
      <c r="A76" s="79">
        <f t="shared" si="4"/>
        <v>46143</v>
      </c>
      <c r="B76" s="80">
        <v>60</v>
      </c>
      <c r="C76" s="76">
        <f>G75</f>
        <v>100</v>
      </c>
      <c r="D76" s="139">
        <f t="shared" si="0"/>
        <v>0.22499999999999998</v>
      </c>
      <c r="E76" s="139">
        <f t="shared" si="1"/>
        <v>0</v>
      </c>
      <c r="F76" s="81">
        <f t="shared" si="3"/>
        <v>0.22499999999999998</v>
      </c>
      <c r="G76" s="76">
        <f>C76-E76</f>
        <v>100</v>
      </c>
    </row>
    <row r="77" spans="1:7" x14ac:dyDescent="0.35">
      <c r="A77" s="79">
        <f t="shared" si="4"/>
        <v>46174</v>
      </c>
      <c r="B77" s="80">
        <v>61</v>
      </c>
      <c r="C77" s="76">
        <f t="shared" ref="C77:C134" si="6">G76</f>
        <v>100</v>
      </c>
      <c r="D77" s="139">
        <f t="shared" si="0"/>
        <v>0.22499999999999998</v>
      </c>
      <c r="E77" s="139">
        <f t="shared" si="1"/>
        <v>0</v>
      </c>
      <c r="F77" s="81">
        <f t="shared" si="3"/>
        <v>0.22499999999999998</v>
      </c>
      <c r="G77" s="76">
        <f t="shared" ref="G77:G134" si="7">C77-E77</f>
        <v>100</v>
      </c>
    </row>
    <row r="78" spans="1:7" x14ac:dyDescent="0.35">
      <c r="A78" s="79">
        <f t="shared" si="4"/>
        <v>46204</v>
      </c>
      <c r="B78" s="80">
        <v>62</v>
      </c>
      <c r="C78" s="76">
        <f t="shared" si="6"/>
        <v>100</v>
      </c>
      <c r="D78" s="139">
        <f t="shared" si="0"/>
        <v>0.22499999999999998</v>
      </c>
      <c r="E78" s="139">
        <f t="shared" si="1"/>
        <v>0</v>
      </c>
      <c r="F78" s="81">
        <f t="shared" si="3"/>
        <v>0.22499999999999998</v>
      </c>
      <c r="G78" s="76">
        <f t="shared" si="7"/>
        <v>100</v>
      </c>
    </row>
    <row r="79" spans="1:7" x14ac:dyDescent="0.35">
      <c r="A79" s="79">
        <f t="shared" si="4"/>
        <v>46235</v>
      </c>
      <c r="B79" s="80">
        <v>63</v>
      </c>
      <c r="C79" s="76">
        <f t="shared" si="6"/>
        <v>100</v>
      </c>
      <c r="D79" s="139">
        <f t="shared" si="0"/>
        <v>0.22499999999999998</v>
      </c>
      <c r="E79" s="139">
        <f t="shared" si="1"/>
        <v>0</v>
      </c>
      <c r="F79" s="81">
        <f t="shared" si="3"/>
        <v>0.22499999999999998</v>
      </c>
      <c r="G79" s="76">
        <f t="shared" si="7"/>
        <v>100</v>
      </c>
    </row>
    <row r="80" spans="1:7" x14ac:dyDescent="0.35">
      <c r="A80" s="79">
        <f t="shared" si="4"/>
        <v>46266</v>
      </c>
      <c r="B80" s="80">
        <v>64</v>
      </c>
      <c r="C80" s="76">
        <f t="shared" si="6"/>
        <v>100</v>
      </c>
      <c r="D80" s="139">
        <f t="shared" si="0"/>
        <v>0.22499999999999998</v>
      </c>
      <c r="E80" s="139">
        <f t="shared" si="1"/>
        <v>0</v>
      </c>
      <c r="F80" s="81">
        <f t="shared" si="3"/>
        <v>0.22499999999999998</v>
      </c>
      <c r="G80" s="76">
        <f t="shared" si="7"/>
        <v>100</v>
      </c>
    </row>
    <row r="81" spans="1:7" x14ac:dyDescent="0.35">
      <c r="A81" s="79">
        <f t="shared" si="4"/>
        <v>46296</v>
      </c>
      <c r="B81" s="80">
        <v>65</v>
      </c>
      <c r="C81" s="76">
        <f t="shared" si="6"/>
        <v>100</v>
      </c>
      <c r="D81" s="139">
        <f t="shared" si="0"/>
        <v>0.22499999999999998</v>
      </c>
      <c r="E81" s="139">
        <f t="shared" si="1"/>
        <v>0</v>
      </c>
      <c r="F81" s="81">
        <f t="shared" si="3"/>
        <v>0.22499999999999998</v>
      </c>
      <c r="G81" s="76">
        <f t="shared" si="7"/>
        <v>100</v>
      </c>
    </row>
    <row r="82" spans="1:7" x14ac:dyDescent="0.35">
      <c r="A82" s="79">
        <f t="shared" si="4"/>
        <v>46327</v>
      </c>
      <c r="B82" s="80">
        <v>66</v>
      </c>
      <c r="C82" s="76">
        <f t="shared" si="6"/>
        <v>100</v>
      </c>
      <c r="D82" s="139">
        <f t="shared" ref="D82:D134" si="8">IPMT($E$13/12,B82,$E$7,-$E$11,$E$12,0)</f>
        <v>0.22499999999999998</v>
      </c>
      <c r="E82" s="139">
        <f t="shared" ref="E82:E134" si="9">PPMT($E$13/12,B82,$E$7,-$E$11,$E$12,0)</f>
        <v>0</v>
      </c>
      <c r="F82" s="81">
        <f t="shared" si="3"/>
        <v>0.22499999999999998</v>
      </c>
      <c r="G82" s="76">
        <f t="shared" si="7"/>
        <v>100</v>
      </c>
    </row>
    <row r="83" spans="1:7" x14ac:dyDescent="0.35">
      <c r="A83" s="79">
        <f t="shared" si="4"/>
        <v>46357</v>
      </c>
      <c r="B83" s="80">
        <v>67</v>
      </c>
      <c r="C83" s="76">
        <f t="shared" si="6"/>
        <v>100</v>
      </c>
      <c r="D83" s="139">
        <f t="shared" si="8"/>
        <v>0.22499999999999998</v>
      </c>
      <c r="E83" s="139">
        <f t="shared" si="9"/>
        <v>0</v>
      </c>
      <c r="F83" s="81">
        <f t="shared" ref="F83:F134" si="10">F82</f>
        <v>0.22499999999999998</v>
      </c>
      <c r="G83" s="76">
        <f t="shared" si="7"/>
        <v>100</v>
      </c>
    </row>
    <row r="84" spans="1:7" x14ac:dyDescent="0.35">
      <c r="A84" s="79">
        <f t="shared" ref="A84:A134" si="11">EDATE(A83,1)</f>
        <v>46388</v>
      </c>
      <c r="B84" s="80">
        <v>68</v>
      </c>
      <c r="C84" s="76">
        <f t="shared" si="6"/>
        <v>100</v>
      </c>
      <c r="D84" s="139">
        <f t="shared" si="8"/>
        <v>0.22499999999999998</v>
      </c>
      <c r="E84" s="139">
        <f t="shared" si="9"/>
        <v>0</v>
      </c>
      <c r="F84" s="81">
        <f t="shared" si="10"/>
        <v>0.22499999999999998</v>
      </c>
      <c r="G84" s="76">
        <f t="shared" si="7"/>
        <v>100</v>
      </c>
    </row>
    <row r="85" spans="1:7" x14ac:dyDescent="0.35">
      <c r="A85" s="79">
        <f t="shared" si="11"/>
        <v>46419</v>
      </c>
      <c r="B85" s="80">
        <v>69</v>
      </c>
      <c r="C85" s="76">
        <f t="shared" si="6"/>
        <v>100</v>
      </c>
      <c r="D85" s="139">
        <f t="shared" si="8"/>
        <v>0.22499999999999998</v>
      </c>
      <c r="E85" s="139">
        <f t="shared" si="9"/>
        <v>0</v>
      </c>
      <c r="F85" s="81">
        <f t="shared" si="10"/>
        <v>0.22499999999999998</v>
      </c>
      <c r="G85" s="76">
        <f t="shared" si="7"/>
        <v>100</v>
      </c>
    </row>
    <row r="86" spans="1:7" x14ac:dyDescent="0.35">
      <c r="A86" s="79">
        <f t="shared" si="11"/>
        <v>46447</v>
      </c>
      <c r="B86" s="80">
        <v>70</v>
      </c>
      <c r="C86" s="76">
        <f t="shared" si="6"/>
        <v>100</v>
      </c>
      <c r="D86" s="139">
        <f t="shared" si="8"/>
        <v>0.22499999999999998</v>
      </c>
      <c r="E86" s="139">
        <f t="shared" si="9"/>
        <v>0</v>
      </c>
      <c r="F86" s="81">
        <f t="shared" si="10"/>
        <v>0.22499999999999998</v>
      </c>
      <c r="G86" s="76">
        <f t="shared" si="7"/>
        <v>100</v>
      </c>
    </row>
    <row r="87" spans="1:7" x14ac:dyDescent="0.35">
      <c r="A87" s="79">
        <f t="shared" si="11"/>
        <v>46478</v>
      </c>
      <c r="B87" s="80">
        <v>71</v>
      </c>
      <c r="C87" s="76">
        <f t="shared" si="6"/>
        <v>100</v>
      </c>
      <c r="D87" s="139">
        <f t="shared" si="8"/>
        <v>0.22499999999999998</v>
      </c>
      <c r="E87" s="139">
        <f t="shared" si="9"/>
        <v>0</v>
      </c>
      <c r="F87" s="81">
        <f t="shared" si="10"/>
        <v>0.22499999999999998</v>
      </c>
      <c r="G87" s="76">
        <f t="shared" si="7"/>
        <v>100</v>
      </c>
    </row>
    <row r="88" spans="1:7" x14ac:dyDescent="0.35">
      <c r="A88" s="79">
        <f t="shared" si="11"/>
        <v>46508</v>
      </c>
      <c r="B88" s="80">
        <v>72</v>
      </c>
      <c r="C88" s="76">
        <f t="shared" si="6"/>
        <v>100</v>
      </c>
      <c r="D88" s="139">
        <f t="shared" si="8"/>
        <v>0.22499999999999998</v>
      </c>
      <c r="E88" s="139">
        <f t="shared" si="9"/>
        <v>0</v>
      </c>
      <c r="F88" s="81">
        <f t="shared" si="10"/>
        <v>0.22499999999999998</v>
      </c>
      <c r="G88" s="76">
        <f t="shared" si="7"/>
        <v>100</v>
      </c>
    </row>
    <row r="89" spans="1:7" x14ac:dyDescent="0.35">
      <c r="A89" s="79">
        <f t="shared" si="11"/>
        <v>46539</v>
      </c>
      <c r="B89" s="80">
        <v>73</v>
      </c>
      <c r="C89" s="76">
        <f t="shared" si="6"/>
        <v>100</v>
      </c>
      <c r="D89" s="139">
        <f t="shared" si="8"/>
        <v>0.22499999999999998</v>
      </c>
      <c r="E89" s="139">
        <f t="shared" si="9"/>
        <v>0</v>
      </c>
      <c r="F89" s="81">
        <f t="shared" si="10"/>
        <v>0.22499999999999998</v>
      </c>
      <c r="G89" s="76">
        <f t="shared" si="7"/>
        <v>100</v>
      </c>
    </row>
    <row r="90" spans="1:7" x14ac:dyDescent="0.35">
      <c r="A90" s="79">
        <f t="shared" si="11"/>
        <v>46569</v>
      </c>
      <c r="B90" s="80">
        <v>74</v>
      </c>
      <c r="C90" s="76">
        <f t="shared" si="6"/>
        <v>100</v>
      </c>
      <c r="D90" s="139">
        <f t="shared" si="8"/>
        <v>0.22499999999999998</v>
      </c>
      <c r="E90" s="139">
        <f t="shared" si="9"/>
        <v>0</v>
      </c>
      <c r="F90" s="81">
        <f t="shared" si="10"/>
        <v>0.22499999999999998</v>
      </c>
      <c r="G90" s="76">
        <f t="shared" si="7"/>
        <v>100</v>
      </c>
    </row>
    <row r="91" spans="1:7" x14ac:dyDescent="0.35">
      <c r="A91" s="79">
        <f t="shared" si="11"/>
        <v>46600</v>
      </c>
      <c r="B91" s="80">
        <v>75</v>
      </c>
      <c r="C91" s="76">
        <f t="shared" si="6"/>
        <v>100</v>
      </c>
      <c r="D91" s="139">
        <f t="shared" si="8"/>
        <v>0.22499999999999998</v>
      </c>
      <c r="E91" s="139">
        <f t="shared" si="9"/>
        <v>0</v>
      </c>
      <c r="F91" s="81">
        <f t="shared" si="10"/>
        <v>0.22499999999999998</v>
      </c>
      <c r="G91" s="76">
        <f t="shared" si="7"/>
        <v>100</v>
      </c>
    </row>
    <row r="92" spans="1:7" x14ac:dyDescent="0.35">
      <c r="A92" s="79">
        <f t="shared" si="11"/>
        <v>46631</v>
      </c>
      <c r="B92" s="80">
        <v>76</v>
      </c>
      <c r="C92" s="76">
        <f t="shared" si="6"/>
        <v>100</v>
      </c>
      <c r="D92" s="139">
        <f t="shared" si="8"/>
        <v>0.22499999999999998</v>
      </c>
      <c r="E92" s="139">
        <f t="shared" si="9"/>
        <v>0</v>
      </c>
      <c r="F92" s="81">
        <f t="shared" si="10"/>
        <v>0.22499999999999998</v>
      </c>
      <c r="G92" s="76">
        <f t="shared" si="7"/>
        <v>100</v>
      </c>
    </row>
    <row r="93" spans="1:7" x14ac:dyDescent="0.35">
      <c r="A93" s="79">
        <f t="shared" si="11"/>
        <v>46661</v>
      </c>
      <c r="B93" s="80">
        <v>77</v>
      </c>
      <c r="C93" s="76">
        <f t="shared" si="6"/>
        <v>100</v>
      </c>
      <c r="D93" s="139">
        <f t="shared" si="8"/>
        <v>0.22499999999999998</v>
      </c>
      <c r="E93" s="139">
        <f t="shared" si="9"/>
        <v>0</v>
      </c>
      <c r="F93" s="81">
        <f t="shared" si="10"/>
        <v>0.22499999999999998</v>
      </c>
      <c r="G93" s="76">
        <f t="shared" si="7"/>
        <v>100</v>
      </c>
    </row>
    <row r="94" spans="1:7" x14ac:dyDescent="0.35">
      <c r="A94" s="79">
        <f t="shared" si="11"/>
        <v>46692</v>
      </c>
      <c r="B94" s="80">
        <v>78</v>
      </c>
      <c r="C94" s="76">
        <f t="shared" si="6"/>
        <v>100</v>
      </c>
      <c r="D94" s="139">
        <f t="shared" si="8"/>
        <v>0.22499999999999998</v>
      </c>
      <c r="E94" s="139">
        <f t="shared" si="9"/>
        <v>0</v>
      </c>
      <c r="F94" s="81">
        <f t="shared" si="10"/>
        <v>0.22499999999999998</v>
      </c>
      <c r="G94" s="76">
        <f t="shared" si="7"/>
        <v>100</v>
      </c>
    </row>
    <row r="95" spans="1:7" x14ac:dyDescent="0.35">
      <c r="A95" s="79">
        <f t="shared" si="11"/>
        <v>46722</v>
      </c>
      <c r="B95" s="80">
        <v>79</v>
      </c>
      <c r="C95" s="76">
        <f t="shared" si="6"/>
        <v>100</v>
      </c>
      <c r="D95" s="139">
        <f t="shared" si="8"/>
        <v>0.22499999999999998</v>
      </c>
      <c r="E95" s="139">
        <f t="shared" si="9"/>
        <v>0</v>
      </c>
      <c r="F95" s="81">
        <f t="shared" si="10"/>
        <v>0.22499999999999998</v>
      </c>
      <c r="G95" s="76">
        <f t="shared" si="7"/>
        <v>100</v>
      </c>
    </row>
    <row r="96" spans="1:7" x14ac:dyDescent="0.35">
      <c r="A96" s="79">
        <f t="shared" si="11"/>
        <v>46753</v>
      </c>
      <c r="B96" s="80">
        <v>80</v>
      </c>
      <c r="C96" s="76">
        <f t="shared" si="6"/>
        <v>100</v>
      </c>
      <c r="D96" s="139">
        <f t="shared" si="8"/>
        <v>0.22499999999999998</v>
      </c>
      <c r="E96" s="139">
        <f t="shared" si="9"/>
        <v>0</v>
      </c>
      <c r="F96" s="81">
        <f t="shared" si="10"/>
        <v>0.22499999999999998</v>
      </c>
      <c r="G96" s="76">
        <f t="shared" si="7"/>
        <v>100</v>
      </c>
    </row>
    <row r="97" spans="1:7" x14ac:dyDescent="0.35">
      <c r="A97" s="79">
        <f t="shared" si="11"/>
        <v>46784</v>
      </c>
      <c r="B97" s="80">
        <v>81</v>
      </c>
      <c r="C97" s="76">
        <f t="shared" si="6"/>
        <v>100</v>
      </c>
      <c r="D97" s="139">
        <f t="shared" si="8"/>
        <v>0.22499999999999998</v>
      </c>
      <c r="E97" s="139">
        <f t="shared" si="9"/>
        <v>0</v>
      </c>
      <c r="F97" s="81">
        <f t="shared" si="10"/>
        <v>0.22499999999999998</v>
      </c>
      <c r="G97" s="76">
        <f t="shared" si="7"/>
        <v>100</v>
      </c>
    </row>
    <row r="98" spans="1:7" x14ac:dyDescent="0.35">
      <c r="A98" s="79">
        <f t="shared" si="11"/>
        <v>46813</v>
      </c>
      <c r="B98" s="80">
        <v>82</v>
      </c>
      <c r="C98" s="76">
        <f t="shared" si="6"/>
        <v>100</v>
      </c>
      <c r="D98" s="139">
        <f t="shared" si="8"/>
        <v>0.22499999999999998</v>
      </c>
      <c r="E98" s="139">
        <f t="shared" si="9"/>
        <v>0</v>
      </c>
      <c r="F98" s="81">
        <f t="shared" si="10"/>
        <v>0.22499999999999998</v>
      </c>
      <c r="G98" s="76">
        <f t="shared" si="7"/>
        <v>100</v>
      </c>
    </row>
    <row r="99" spans="1:7" x14ac:dyDescent="0.35">
      <c r="A99" s="79">
        <f t="shared" si="11"/>
        <v>46844</v>
      </c>
      <c r="B99" s="80">
        <v>83</v>
      </c>
      <c r="C99" s="76">
        <f t="shared" si="6"/>
        <v>100</v>
      </c>
      <c r="D99" s="139">
        <f t="shared" si="8"/>
        <v>0.22499999999999998</v>
      </c>
      <c r="E99" s="139">
        <f t="shared" si="9"/>
        <v>0</v>
      </c>
      <c r="F99" s="81">
        <f t="shared" si="10"/>
        <v>0.22499999999999998</v>
      </c>
      <c r="G99" s="76">
        <f t="shared" si="7"/>
        <v>100</v>
      </c>
    </row>
    <row r="100" spans="1:7" x14ac:dyDescent="0.35">
      <c r="A100" s="79">
        <f t="shared" si="11"/>
        <v>46874</v>
      </c>
      <c r="B100" s="80">
        <v>84</v>
      </c>
      <c r="C100" s="76">
        <f t="shared" si="6"/>
        <v>100</v>
      </c>
      <c r="D100" s="139">
        <f t="shared" si="8"/>
        <v>0.22499999999999998</v>
      </c>
      <c r="E100" s="139">
        <f t="shared" si="9"/>
        <v>0</v>
      </c>
      <c r="F100" s="81">
        <f t="shared" si="10"/>
        <v>0.22499999999999998</v>
      </c>
      <c r="G100" s="76">
        <f t="shared" si="7"/>
        <v>100</v>
      </c>
    </row>
    <row r="101" spans="1:7" x14ac:dyDescent="0.35">
      <c r="A101" s="79">
        <f t="shared" si="11"/>
        <v>46905</v>
      </c>
      <c r="B101" s="80">
        <v>85</v>
      </c>
      <c r="C101" s="76">
        <f t="shared" si="6"/>
        <v>100</v>
      </c>
      <c r="D101" s="139">
        <f t="shared" si="8"/>
        <v>0.22499999999999998</v>
      </c>
      <c r="E101" s="139">
        <f t="shared" si="9"/>
        <v>0</v>
      </c>
      <c r="F101" s="81">
        <f t="shared" si="10"/>
        <v>0.22499999999999998</v>
      </c>
      <c r="G101" s="76">
        <f t="shared" si="7"/>
        <v>100</v>
      </c>
    </row>
    <row r="102" spans="1:7" x14ac:dyDescent="0.35">
      <c r="A102" s="79">
        <f t="shared" si="11"/>
        <v>46935</v>
      </c>
      <c r="B102" s="80">
        <v>86</v>
      </c>
      <c r="C102" s="76">
        <f t="shared" si="6"/>
        <v>100</v>
      </c>
      <c r="D102" s="139">
        <f t="shared" si="8"/>
        <v>0.22499999999999998</v>
      </c>
      <c r="E102" s="139">
        <f t="shared" si="9"/>
        <v>0</v>
      </c>
      <c r="F102" s="81">
        <f t="shared" si="10"/>
        <v>0.22499999999999998</v>
      </c>
      <c r="G102" s="76">
        <f t="shared" si="7"/>
        <v>100</v>
      </c>
    </row>
    <row r="103" spans="1:7" x14ac:dyDescent="0.35">
      <c r="A103" s="79">
        <f t="shared" si="11"/>
        <v>46966</v>
      </c>
      <c r="B103" s="80">
        <v>87</v>
      </c>
      <c r="C103" s="76">
        <f t="shared" si="6"/>
        <v>100</v>
      </c>
      <c r="D103" s="139">
        <f t="shared" si="8"/>
        <v>0.22499999999999998</v>
      </c>
      <c r="E103" s="139">
        <f t="shared" si="9"/>
        <v>0</v>
      </c>
      <c r="F103" s="81">
        <f t="shared" si="10"/>
        <v>0.22499999999999998</v>
      </c>
      <c r="G103" s="76">
        <f t="shared" si="7"/>
        <v>100</v>
      </c>
    </row>
    <row r="104" spans="1:7" x14ac:dyDescent="0.35">
      <c r="A104" s="79">
        <f t="shared" si="11"/>
        <v>46997</v>
      </c>
      <c r="B104" s="80">
        <v>88</v>
      </c>
      <c r="C104" s="76">
        <f t="shared" si="6"/>
        <v>100</v>
      </c>
      <c r="D104" s="139">
        <f t="shared" si="8"/>
        <v>0.22499999999999998</v>
      </c>
      <c r="E104" s="139">
        <f t="shared" si="9"/>
        <v>0</v>
      </c>
      <c r="F104" s="81">
        <f t="shared" si="10"/>
        <v>0.22499999999999998</v>
      </c>
      <c r="G104" s="76">
        <f t="shared" si="7"/>
        <v>100</v>
      </c>
    </row>
    <row r="105" spans="1:7" x14ac:dyDescent="0.35">
      <c r="A105" s="79">
        <f t="shared" si="11"/>
        <v>47027</v>
      </c>
      <c r="B105" s="80">
        <v>89</v>
      </c>
      <c r="C105" s="76">
        <f t="shared" si="6"/>
        <v>100</v>
      </c>
      <c r="D105" s="139">
        <f t="shared" si="8"/>
        <v>0.22499999999999998</v>
      </c>
      <c r="E105" s="139">
        <f t="shared" si="9"/>
        <v>0</v>
      </c>
      <c r="F105" s="81">
        <f t="shared" si="10"/>
        <v>0.22499999999999998</v>
      </c>
      <c r="G105" s="76">
        <f t="shared" si="7"/>
        <v>100</v>
      </c>
    </row>
    <row r="106" spans="1:7" x14ac:dyDescent="0.35">
      <c r="A106" s="79">
        <f t="shared" si="11"/>
        <v>47058</v>
      </c>
      <c r="B106" s="80">
        <v>90</v>
      </c>
      <c r="C106" s="76">
        <f t="shared" si="6"/>
        <v>100</v>
      </c>
      <c r="D106" s="139">
        <f t="shared" si="8"/>
        <v>0.22499999999999998</v>
      </c>
      <c r="E106" s="139">
        <f t="shared" si="9"/>
        <v>0</v>
      </c>
      <c r="F106" s="81">
        <f t="shared" si="10"/>
        <v>0.22499999999999998</v>
      </c>
      <c r="G106" s="76">
        <f t="shared" si="7"/>
        <v>100</v>
      </c>
    </row>
    <row r="107" spans="1:7" x14ac:dyDescent="0.35">
      <c r="A107" s="79">
        <f t="shared" si="11"/>
        <v>47088</v>
      </c>
      <c r="B107" s="80">
        <v>91</v>
      </c>
      <c r="C107" s="76">
        <f t="shared" si="6"/>
        <v>100</v>
      </c>
      <c r="D107" s="139">
        <f t="shared" si="8"/>
        <v>0.22499999999999998</v>
      </c>
      <c r="E107" s="139">
        <f t="shared" si="9"/>
        <v>0</v>
      </c>
      <c r="F107" s="81">
        <f t="shared" si="10"/>
        <v>0.22499999999999998</v>
      </c>
      <c r="G107" s="76">
        <f t="shared" si="7"/>
        <v>100</v>
      </c>
    </row>
    <row r="108" spans="1:7" x14ac:dyDescent="0.35">
      <c r="A108" s="79">
        <f t="shared" si="11"/>
        <v>47119</v>
      </c>
      <c r="B108" s="80">
        <v>92</v>
      </c>
      <c r="C108" s="76">
        <f t="shared" si="6"/>
        <v>100</v>
      </c>
      <c r="D108" s="139">
        <f t="shared" si="8"/>
        <v>0.22499999999999998</v>
      </c>
      <c r="E108" s="139">
        <f t="shared" si="9"/>
        <v>0</v>
      </c>
      <c r="F108" s="81">
        <f t="shared" si="10"/>
        <v>0.22499999999999998</v>
      </c>
      <c r="G108" s="76">
        <f t="shared" si="7"/>
        <v>100</v>
      </c>
    </row>
    <row r="109" spans="1:7" x14ac:dyDescent="0.35">
      <c r="A109" s="79">
        <f t="shared" si="11"/>
        <v>47150</v>
      </c>
      <c r="B109" s="80">
        <v>93</v>
      </c>
      <c r="C109" s="76">
        <f t="shared" si="6"/>
        <v>100</v>
      </c>
      <c r="D109" s="139">
        <f t="shared" si="8"/>
        <v>0.22499999999999998</v>
      </c>
      <c r="E109" s="139">
        <f t="shared" si="9"/>
        <v>0</v>
      </c>
      <c r="F109" s="81">
        <f t="shared" si="10"/>
        <v>0.22499999999999998</v>
      </c>
      <c r="G109" s="76">
        <f t="shared" si="7"/>
        <v>100</v>
      </c>
    </row>
    <row r="110" spans="1:7" x14ac:dyDescent="0.35">
      <c r="A110" s="79">
        <f t="shared" si="11"/>
        <v>47178</v>
      </c>
      <c r="B110" s="80">
        <v>94</v>
      </c>
      <c r="C110" s="76">
        <f t="shared" si="6"/>
        <v>100</v>
      </c>
      <c r="D110" s="139">
        <f t="shared" si="8"/>
        <v>0.22499999999999998</v>
      </c>
      <c r="E110" s="139">
        <f t="shared" si="9"/>
        <v>0</v>
      </c>
      <c r="F110" s="81">
        <f t="shared" si="10"/>
        <v>0.22499999999999998</v>
      </c>
      <c r="G110" s="76">
        <f t="shared" si="7"/>
        <v>100</v>
      </c>
    </row>
    <row r="111" spans="1:7" x14ac:dyDescent="0.35">
      <c r="A111" s="79">
        <f t="shared" si="11"/>
        <v>47209</v>
      </c>
      <c r="B111" s="80">
        <v>95</v>
      </c>
      <c r="C111" s="76">
        <f t="shared" si="6"/>
        <v>100</v>
      </c>
      <c r="D111" s="139">
        <f t="shared" si="8"/>
        <v>0.22499999999999998</v>
      </c>
      <c r="E111" s="139">
        <f t="shared" si="9"/>
        <v>0</v>
      </c>
      <c r="F111" s="81">
        <f t="shared" si="10"/>
        <v>0.22499999999999998</v>
      </c>
      <c r="G111" s="76">
        <f t="shared" si="7"/>
        <v>100</v>
      </c>
    </row>
    <row r="112" spans="1:7" x14ac:dyDescent="0.35">
      <c r="A112" s="79">
        <f t="shared" si="11"/>
        <v>47239</v>
      </c>
      <c r="B112" s="80">
        <v>96</v>
      </c>
      <c r="C112" s="76">
        <f t="shared" si="6"/>
        <v>100</v>
      </c>
      <c r="D112" s="139">
        <f t="shared" si="8"/>
        <v>0.22499999999999998</v>
      </c>
      <c r="E112" s="139">
        <f t="shared" si="9"/>
        <v>0</v>
      </c>
      <c r="F112" s="81">
        <f t="shared" si="10"/>
        <v>0.22499999999999998</v>
      </c>
      <c r="G112" s="76">
        <f t="shared" si="7"/>
        <v>100</v>
      </c>
    </row>
    <row r="113" spans="1:7" x14ac:dyDescent="0.35">
      <c r="A113" s="79">
        <f t="shared" si="11"/>
        <v>47270</v>
      </c>
      <c r="B113" s="80">
        <v>97</v>
      </c>
      <c r="C113" s="76">
        <f t="shared" si="6"/>
        <v>100</v>
      </c>
      <c r="D113" s="139">
        <f t="shared" si="8"/>
        <v>0.22499999999999998</v>
      </c>
      <c r="E113" s="139">
        <f t="shared" si="9"/>
        <v>0</v>
      </c>
      <c r="F113" s="81">
        <f t="shared" si="10"/>
        <v>0.22499999999999998</v>
      </c>
      <c r="G113" s="76">
        <f t="shared" si="7"/>
        <v>100</v>
      </c>
    </row>
    <row r="114" spans="1:7" x14ac:dyDescent="0.35">
      <c r="A114" s="79">
        <f t="shared" si="11"/>
        <v>47300</v>
      </c>
      <c r="B114" s="80">
        <v>98</v>
      </c>
      <c r="C114" s="76">
        <f t="shared" si="6"/>
        <v>100</v>
      </c>
      <c r="D114" s="139">
        <f t="shared" si="8"/>
        <v>0.22499999999999998</v>
      </c>
      <c r="E114" s="139">
        <f t="shared" si="9"/>
        <v>0</v>
      </c>
      <c r="F114" s="81">
        <f t="shared" si="10"/>
        <v>0.22499999999999998</v>
      </c>
      <c r="G114" s="76">
        <f t="shared" si="7"/>
        <v>100</v>
      </c>
    </row>
    <row r="115" spans="1:7" x14ac:dyDescent="0.35">
      <c r="A115" s="79">
        <f t="shared" si="11"/>
        <v>47331</v>
      </c>
      <c r="B115" s="80">
        <v>99</v>
      </c>
      <c r="C115" s="76">
        <f t="shared" si="6"/>
        <v>100</v>
      </c>
      <c r="D115" s="139">
        <f t="shared" si="8"/>
        <v>0.22499999999999998</v>
      </c>
      <c r="E115" s="139">
        <f t="shared" si="9"/>
        <v>0</v>
      </c>
      <c r="F115" s="81">
        <f t="shared" si="10"/>
        <v>0.22499999999999998</v>
      </c>
      <c r="G115" s="76">
        <f t="shared" si="7"/>
        <v>100</v>
      </c>
    </row>
    <row r="116" spans="1:7" x14ac:dyDescent="0.35">
      <c r="A116" s="79">
        <f t="shared" si="11"/>
        <v>47362</v>
      </c>
      <c r="B116" s="80">
        <v>100</v>
      </c>
      <c r="C116" s="76">
        <f t="shared" si="6"/>
        <v>100</v>
      </c>
      <c r="D116" s="139">
        <f t="shared" si="8"/>
        <v>0.22499999999999998</v>
      </c>
      <c r="E116" s="139">
        <f t="shared" si="9"/>
        <v>0</v>
      </c>
      <c r="F116" s="81">
        <f t="shared" si="10"/>
        <v>0.22499999999999998</v>
      </c>
      <c r="G116" s="76">
        <f t="shared" si="7"/>
        <v>100</v>
      </c>
    </row>
    <row r="117" spans="1:7" x14ac:dyDescent="0.35">
      <c r="A117" s="79">
        <f t="shared" si="11"/>
        <v>47392</v>
      </c>
      <c r="B117" s="80">
        <v>101</v>
      </c>
      <c r="C117" s="76">
        <f t="shared" si="6"/>
        <v>100</v>
      </c>
      <c r="D117" s="139">
        <f t="shared" si="8"/>
        <v>0.22499999999999998</v>
      </c>
      <c r="E117" s="139">
        <f t="shared" si="9"/>
        <v>0</v>
      </c>
      <c r="F117" s="81">
        <f t="shared" si="10"/>
        <v>0.22499999999999998</v>
      </c>
      <c r="G117" s="76">
        <f t="shared" si="7"/>
        <v>100</v>
      </c>
    </row>
    <row r="118" spans="1:7" x14ac:dyDescent="0.35">
      <c r="A118" s="79">
        <f t="shared" si="11"/>
        <v>47423</v>
      </c>
      <c r="B118" s="80">
        <v>102</v>
      </c>
      <c r="C118" s="76">
        <f t="shared" si="6"/>
        <v>100</v>
      </c>
      <c r="D118" s="139">
        <f t="shared" si="8"/>
        <v>0.22499999999999998</v>
      </c>
      <c r="E118" s="139">
        <f t="shared" si="9"/>
        <v>0</v>
      </c>
      <c r="F118" s="81">
        <f t="shared" si="10"/>
        <v>0.22499999999999998</v>
      </c>
      <c r="G118" s="76">
        <f t="shared" si="7"/>
        <v>100</v>
      </c>
    </row>
    <row r="119" spans="1:7" x14ac:dyDescent="0.35">
      <c r="A119" s="79">
        <f t="shared" si="11"/>
        <v>47453</v>
      </c>
      <c r="B119" s="80">
        <v>103</v>
      </c>
      <c r="C119" s="76">
        <f t="shared" si="6"/>
        <v>100</v>
      </c>
      <c r="D119" s="139">
        <f t="shared" si="8"/>
        <v>0.22499999999999998</v>
      </c>
      <c r="E119" s="139">
        <f t="shared" si="9"/>
        <v>0</v>
      </c>
      <c r="F119" s="81">
        <f t="shared" si="10"/>
        <v>0.22499999999999998</v>
      </c>
      <c r="G119" s="76">
        <f t="shared" si="7"/>
        <v>100</v>
      </c>
    </row>
    <row r="120" spans="1:7" x14ac:dyDescent="0.35">
      <c r="A120" s="79">
        <f t="shared" si="11"/>
        <v>47484</v>
      </c>
      <c r="B120" s="80">
        <v>104</v>
      </c>
      <c r="C120" s="76">
        <f t="shared" si="6"/>
        <v>100</v>
      </c>
      <c r="D120" s="139">
        <f t="shared" si="8"/>
        <v>0.22499999999999998</v>
      </c>
      <c r="E120" s="139">
        <f t="shared" si="9"/>
        <v>0</v>
      </c>
      <c r="F120" s="81">
        <f t="shared" si="10"/>
        <v>0.22499999999999998</v>
      </c>
      <c r="G120" s="76">
        <f t="shared" si="7"/>
        <v>100</v>
      </c>
    </row>
    <row r="121" spans="1:7" x14ac:dyDescent="0.35">
      <c r="A121" s="79">
        <f t="shared" si="11"/>
        <v>47515</v>
      </c>
      <c r="B121" s="80">
        <v>105</v>
      </c>
      <c r="C121" s="76">
        <f t="shared" si="6"/>
        <v>100</v>
      </c>
      <c r="D121" s="139">
        <f t="shared" si="8"/>
        <v>0.22499999999999998</v>
      </c>
      <c r="E121" s="139">
        <f t="shared" si="9"/>
        <v>0</v>
      </c>
      <c r="F121" s="81">
        <f t="shared" si="10"/>
        <v>0.22499999999999998</v>
      </c>
      <c r="G121" s="76">
        <f t="shared" si="7"/>
        <v>100</v>
      </c>
    </row>
    <row r="122" spans="1:7" x14ac:dyDescent="0.35">
      <c r="A122" s="79">
        <f t="shared" si="11"/>
        <v>47543</v>
      </c>
      <c r="B122" s="80">
        <v>106</v>
      </c>
      <c r="C122" s="76">
        <f t="shared" si="6"/>
        <v>100</v>
      </c>
      <c r="D122" s="139">
        <f t="shared" si="8"/>
        <v>0.22499999999999998</v>
      </c>
      <c r="E122" s="139">
        <f t="shared" si="9"/>
        <v>0</v>
      </c>
      <c r="F122" s="81">
        <f t="shared" si="10"/>
        <v>0.22499999999999998</v>
      </c>
      <c r="G122" s="76">
        <f t="shared" si="7"/>
        <v>100</v>
      </c>
    </row>
    <row r="123" spans="1:7" x14ac:dyDescent="0.35">
      <c r="A123" s="79">
        <f t="shared" si="11"/>
        <v>47574</v>
      </c>
      <c r="B123" s="80">
        <v>107</v>
      </c>
      <c r="C123" s="76">
        <f t="shared" si="6"/>
        <v>100</v>
      </c>
      <c r="D123" s="139">
        <f t="shared" si="8"/>
        <v>0.22499999999999998</v>
      </c>
      <c r="E123" s="139">
        <f t="shared" si="9"/>
        <v>0</v>
      </c>
      <c r="F123" s="81">
        <f t="shared" si="10"/>
        <v>0.22499999999999998</v>
      </c>
      <c r="G123" s="76">
        <f t="shared" si="7"/>
        <v>100</v>
      </c>
    </row>
    <row r="124" spans="1:7" x14ac:dyDescent="0.35">
      <c r="A124" s="79">
        <f t="shared" si="11"/>
        <v>47604</v>
      </c>
      <c r="B124" s="80">
        <v>108</v>
      </c>
      <c r="C124" s="76">
        <f t="shared" si="6"/>
        <v>100</v>
      </c>
      <c r="D124" s="139">
        <f t="shared" si="8"/>
        <v>0.22499999999999998</v>
      </c>
      <c r="E124" s="139">
        <f t="shared" si="9"/>
        <v>0</v>
      </c>
      <c r="F124" s="81">
        <f t="shared" si="10"/>
        <v>0.22499999999999998</v>
      </c>
      <c r="G124" s="76">
        <f t="shared" si="7"/>
        <v>100</v>
      </c>
    </row>
    <row r="125" spans="1:7" x14ac:dyDescent="0.35">
      <c r="A125" s="79">
        <f t="shared" si="11"/>
        <v>47635</v>
      </c>
      <c r="B125" s="80">
        <v>109</v>
      </c>
      <c r="C125" s="76">
        <f t="shared" si="6"/>
        <v>100</v>
      </c>
      <c r="D125" s="139">
        <f t="shared" si="8"/>
        <v>0.22499999999999998</v>
      </c>
      <c r="E125" s="139">
        <f t="shared" si="9"/>
        <v>0</v>
      </c>
      <c r="F125" s="81">
        <f t="shared" si="10"/>
        <v>0.22499999999999998</v>
      </c>
      <c r="G125" s="76">
        <f t="shared" si="7"/>
        <v>100</v>
      </c>
    </row>
    <row r="126" spans="1:7" x14ac:dyDescent="0.35">
      <c r="A126" s="79">
        <f t="shared" si="11"/>
        <v>47665</v>
      </c>
      <c r="B126" s="80">
        <v>110</v>
      </c>
      <c r="C126" s="76">
        <f t="shared" si="6"/>
        <v>100</v>
      </c>
      <c r="D126" s="139">
        <f t="shared" si="8"/>
        <v>0.22499999999999998</v>
      </c>
      <c r="E126" s="139">
        <f t="shared" si="9"/>
        <v>0</v>
      </c>
      <c r="F126" s="81">
        <f t="shared" si="10"/>
        <v>0.22499999999999998</v>
      </c>
      <c r="G126" s="76">
        <f t="shared" si="7"/>
        <v>100</v>
      </c>
    </row>
    <row r="127" spans="1:7" x14ac:dyDescent="0.35">
      <c r="A127" s="79">
        <f t="shared" si="11"/>
        <v>47696</v>
      </c>
      <c r="B127" s="80">
        <v>111</v>
      </c>
      <c r="C127" s="76">
        <f t="shared" si="6"/>
        <v>100</v>
      </c>
      <c r="D127" s="139">
        <f t="shared" si="8"/>
        <v>0.22499999999999998</v>
      </c>
      <c r="E127" s="139">
        <f t="shared" si="9"/>
        <v>0</v>
      </c>
      <c r="F127" s="81">
        <f t="shared" si="10"/>
        <v>0.22499999999999998</v>
      </c>
      <c r="G127" s="76">
        <f t="shared" si="7"/>
        <v>100</v>
      </c>
    </row>
    <row r="128" spans="1:7" x14ac:dyDescent="0.35">
      <c r="A128" s="79">
        <f t="shared" si="11"/>
        <v>47727</v>
      </c>
      <c r="B128" s="80">
        <v>112</v>
      </c>
      <c r="C128" s="76">
        <f t="shared" si="6"/>
        <v>100</v>
      </c>
      <c r="D128" s="139">
        <f t="shared" si="8"/>
        <v>0.22499999999999998</v>
      </c>
      <c r="E128" s="139">
        <f t="shared" si="9"/>
        <v>0</v>
      </c>
      <c r="F128" s="81">
        <f t="shared" si="10"/>
        <v>0.22499999999999998</v>
      </c>
      <c r="G128" s="76">
        <f t="shared" si="7"/>
        <v>100</v>
      </c>
    </row>
    <row r="129" spans="1:7" x14ac:dyDescent="0.35">
      <c r="A129" s="79">
        <f t="shared" si="11"/>
        <v>47757</v>
      </c>
      <c r="B129" s="80">
        <v>113</v>
      </c>
      <c r="C129" s="76">
        <f t="shared" si="6"/>
        <v>100</v>
      </c>
      <c r="D129" s="139">
        <f t="shared" si="8"/>
        <v>0.22499999999999998</v>
      </c>
      <c r="E129" s="139">
        <f t="shared" si="9"/>
        <v>0</v>
      </c>
      <c r="F129" s="81">
        <f t="shared" si="10"/>
        <v>0.22499999999999998</v>
      </c>
      <c r="G129" s="76">
        <f t="shared" si="7"/>
        <v>100</v>
      </c>
    </row>
    <row r="130" spans="1:7" x14ac:dyDescent="0.35">
      <c r="A130" s="79">
        <f t="shared" si="11"/>
        <v>47788</v>
      </c>
      <c r="B130" s="80">
        <v>114</v>
      </c>
      <c r="C130" s="76">
        <f t="shared" si="6"/>
        <v>100</v>
      </c>
      <c r="D130" s="139">
        <f t="shared" si="8"/>
        <v>0.22499999999999998</v>
      </c>
      <c r="E130" s="139">
        <f t="shared" si="9"/>
        <v>0</v>
      </c>
      <c r="F130" s="81">
        <f t="shared" si="10"/>
        <v>0.22499999999999998</v>
      </c>
      <c r="G130" s="76">
        <f t="shared" si="7"/>
        <v>100</v>
      </c>
    </row>
    <row r="131" spans="1:7" x14ac:dyDescent="0.35">
      <c r="A131" s="79">
        <f t="shared" si="11"/>
        <v>47818</v>
      </c>
      <c r="B131" s="80">
        <v>115</v>
      </c>
      <c r="C131" s="76">
        <f t="shared" si="6"/>
        <v>100</v>
      </c>
      <c r="D131" s="139">
        <f t="shared" si="8"/>
        <v>0.22499999999999998</v>
      </c>
      <c r="E131" s="139">
        <f t="shared" si="9"/>
        <v>0</v>
      </c>
      <c r="F131" s="81">
        <f t="shared" si="10"/>
        <v>0.22499999999999998</v>
      </c>
      <c r="G131" s="76">
        <f t="shared" si="7"/>
        <v>100</v>
      </c>
    </row>
    <row r="132" spans="1:7" x14ac:dyDescent="0.35">
      <c r="A132" s="79">
        <f t="shared" si="11"/>
        <v>47849</v>
      </c>
      <c r="B132" s="80">
        <v>116</v>
      </c>
      <c r="C132" s="76">
        <f t="shared" si="6"/>
        <v>100</v>
      </c>
      <c r="D132" s="139">
        <f t="shared" si="8"/>
        <v>0.22499999999999998</v>
      </c>
      <c r="E132" s="139">
        <f t="shared" si="9"/>
        <v>0</v>
      </c>
      <c r="F132" s="81">
        <f t="shared" si="10"/>
        <v>0.22499999999999998</v>
      </c>
      <c r="G132" s="76">
        <f t="shared" si="7"/>
        <v>100</v>
      </c>
    </row>
    <row r="133" spans="1:7" x14ac:dyDescent="0.35">
      <c r="A133" s="79">
        <f t="shared" si="11"/>
        <v>47880</v>
      </c>
      <c r="B133" s="80">
        <v>117</v>
      </c>
      <c r="C133" s="76">
        <f t="shared" si="6"/>
        <v>100</v>
      </c>
      <c r="D133" s="139">
        <f t="shared" si="8"/>
        <v>0.22499999999999998</v>
      </c>
      <c r="E133" s="139">
        <f t="shared" si="9"/>
        <v>0</v>
      </c>
      <c r="F133" s="81">
        <f t="shared" si="10"/>
        <v>0.22499999999999998</v>
      </c>
      <c r="G133" s="76">
        <f t="shared" si="7"/>
        <v>100</v>
      </c>
    </row>
    <row r="134" spans="1:7" x14ac:dyDescent="0.35">
      <c r="A134" s="79">
        <f t="shared" si="11"/>
        <v>47908</v>
      </c>
      <c r="B134" s="80">
        <v>118</v>
      </c>
      <c r="C134" s="76">
        <f t="shared" si="6"/>
        <v>100</v>
      </c>
      <c r="D134" s="139">
        <f t="shared" si="8"/>
        <v>0.22499999999999998</v>
      </c>
      <c r="E134" s="139">
        <f t="shared" si="9"/>
        <v>0</v>
      </c>
      <c r="F134" s="81">
        <f t="shared" si="10"/>
        <v>0.22499999999999998</v>
      </c>
      <c r="G134" s="76">
        <f t="shared" si="7"/>
        <v>100</v>
      </c>
    </row>
    <row r="135" spans="1:7" x14ac:dyDescent="0.35">
      <c r="A135" s="79"/>
      <c r="B135" s="80"/>
      <c r="C135" s="76"/>
      <c r="D135" s="139"/>
      <c r="E135" s="139"/>
      <c r="F135" s="81"/>
      <c r="G135" s="76"/>
    </row>
    <row r="136" spans="1:7" x14ac:dyDescent="0.35">
      <c r="A136" s="79"/>
      <c r="B136" s="80"/>
      <c r="C136" s="76"/>
      <c r="D136" s="139"/>
      <c r="E136" s="139"/>
      <c r="F136" s="81"/>
      <c r="G136" s="76"/>
    </row>
    <row r="137" spans="1:7" x14ac:dyDescent="0.35">
      <c r="A137" s="79"/>
      <c r="B137" s="80"/>
      <c r="C137" s="76"/>
      <c r="D137" s="81"/>
      <c r="E137" s="81"/>
      <c r="F137" s="81"/>
      <c r="G137" s="7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5" ma:contentTypeDescription="Create a new document." ma:contentTypeScope="" ma:versionID="8ab4b5c6aa5512a04202afa12165e6e8">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a48636d31ffc0dd2df70dae752fe868a"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59BBD20D-3BE7-444E-B5AE-0481F25A5315}">
  <ds:schemaRefs>
    <ds:schemaRef ds:uri="http://purl.org/dc/elements/1.1/"/>
    <ds:schemaRef ds:uri="http://purl.org/dc/terms/"/>
    <ds:schemaRef ds:uri="http://purl.org/dc/dcmitype/"/>
    <ds:schemaRef ds:uri="a4634551-c501-4e5e-ac96-dde1e0c9b252"/>
    <ds:schemaRef ds:uri="http://schemas.microsoft.com/office/infopath/2007/PartnerControls"/>
    <ds:schemaRef ds:uri="d65e48b5-f38d-431e-9b4f-47403bf4583f"/>
    <ds:schemaRef ds:uri="http://schemas.microsoft.com/office/2006/documentManagement/types"/>
    <ds:schemaRef ds:uri="4295b89e-2911-42f0-a767-8ca596d6842f"/>
    <ds:schemaRef ds:uri="http://schemas.microsoft.com/office/2006/metadata/properties"/>
    <ds:schemaRef ds:uri="http://www.w3.org/XML/1998/namespace"/>
    <ds:schemaRef ds:uri="http://schemas.openxmlformats.org/package/2006/metadata/core-properties"/>
  </ds:schemaRefs>
</ds:datastoreItem>
</file>

<file path=customXml/itemProps2.xml><?xml version="1.0" encoding="utf-8"?>
<ds:datastoreItem xmlns:ds="http://schemas.openxmlformats.org/officeDocument/2006/customXml" ds:itemID="{BB2532FD-ECCA-4063-8917-198C4B3202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Lisa 3</vt:lpstr>
      <vt:lpstr>Annuiteetgraafik BIL_SL1a</vt:lpstr>
      <vt:lpstr>Annuiteetgraafik BIL_SL1e</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RKAS</dc:creator>
  <cp:lastModifiedBy>Kätlin Koidumäe</cp:lastModifiedBy>
  <cp:lastPrinted>2010-12-22T22:08:13Z</cp:lastPrinted>
  <dcterms:created xsi:type="dcterms:W3CDTF">2009-11-20T06:24:07Z</dcterms:created>
  <dcterms:modified xsi:type="dcterms:W3CDTF">2022-07-20T07:23:27Z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ies>
</file>